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XA\Desktop\กันนกศาลากลาง\ราคากลาง\"/>
    </mc:Choice>
  </mc:AlternateContent>
  <xr:revisionPtr revIDLastSave="0" documentId="13_ncr:1_{ABBD1DBA-84FB-48A5-A946-D7EBF9045CE4}" xr6:coauthVersionLast="47" xr6:coauthVersionMax="47" xr10:uidLastSave="{00000000-0000-0000-0000-000000000000}"/>
  <bookViews>
    <workbookView xWindow="42435" yWindow="735" windowWidth="15945" windowHeight="20430" xr2:uid="{00000000-000D-0000-FFFF-FFFF00000000}"/>
  </bookViews>
  <sheets>
    <sheet name="ปร6" sheetId="5" r:id="rId1"/>
    <sheet name="ปร5 ก" sheetId="4" r:id="rId2"/>
    <sheet name="ปร4" sheetId="8" r:id="rId3"/>
    <sheet name="ปร4 (พิเศษ)" sheetId="12" r:id="rId4"/>
    <sheet name="ปร5 ข" sheetId="9" r:id="rId5"/>
  </sheets>
  <definedNames>
    <definedName name="_xlnm.Print_Area" localSheetId="2">ปร4!$A$1:$J$53</definedName>
    <definedName name="_xlnm.Print_Area" localSheetId="3">'ปร4 (พิเศษ)'!$A$1:$J$52</definedName>
    <definedName name="_xlnm.Print_Area" localSheetId="1">'ปร5 ก'!$A$1:$I$42</definedName>
    <definedName name="_xlnm.Print_Area" localSheetId="4">'ปร5 ข'!$A$1:$I$42</definedName>
    <definedName name="_xlnm.Print_Area" localSheetId="0">ปร6!$A$1:$I$41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5" l="1"/>
  <c r="H23" i="4"/>
  <c r="E34" i="8"/>
  <c r="P26" i="5" l="1"/>
  <c r="P31" i="5" s="1"/>
  <c r="P20" i="5"/>
  <c r="R20" i="5" s="1"/>
  <c r="M19" i="5"/>
  <c r="M18" i="5"/>
  <c r="M17" i="5"/>
  <c r="M16" i="5"/>
  <c r="M15" i="5"/>
  <c r="M12" i="5"/>
  <c r="M20" i="5" s="1"/>
  <c r="B33" i="8" l="1"/>
  <c r="G35" i="8"/>
  <c r="F32" i="12"/>
  <c r="I32" i="12" s="1"/>
  <c r="H32" i="12"/>
  <c r="F33" i="12"/>
  <c r="H33" i="12"/>
  <c r="F34" i="12"/>
  <c r="H34" i="12"/>
  <c r="F35" i="12"/>
  <c r="H35" i="12"/>
  <c r="H36" i="12"/>
  <c r="F37" i="12"/>
  <c r="H37" i="12"/>
  <c r="F38" i="12"/>
  <c r="H38" i="12"/>
  <c r="F39" i="12"/>
  <c r="H39" i="12"/>
  <c r="I39" i="12"/>
  <c r="F40" i="12"/>
  <c r="H40" i="12"/>
  <c r="I43" i="12"/>
  <c r="I44" i="12"/>
  <c r="I45" i="12"/>
  <c r="I46" i="12"/>
  <c r="I47" i="12"/>
  <c r="I48" i="12"/>
  <c r="I49" i="12"/>
  <c r="F2" i="12"/>
  <c r="F28" i="12" s="1"/>
  <c r="A3" i="12"/>
  <c r="A29" i="12" s="1"/>
  <c r="A2" i="12"/>
  <c r="A28" i="12" s="1"/>
  <c r="A1" i="12"/>
  <c r="A27" i="12" s="1"/>
  <c r="G23" i="12"/>
  <c r="H23" i="12" s="1"/>
  <c r="F23" i="12"/>
  <c r="H22" i="12"/>
  <c r="F22" i="12"/>
  <c r="H21" i="12"/>
  <c r="F21" i="12"/>
  <c r="H20" i="12"/>
  <c r="F20" i="12"/>
  <c r="H19" i="12"/>
  <c r="F19" i="12"/>
  <c r="H18" i="12"/>
  <c r="F18" i="12"/>
  <c r="H17" i="12"/>
  <c r="F17" i="12"/>
  <c r="H16" i="12"/>
  <c r="F16" i="12"/>
  <c r="H15" i="12"/>
  <c r="F15" i="12"/>
  <c r="H14" i="12"/>
  <c r="F14" i="12"/>
  <c r="H13" i="12"/>
  <c r="F13" i="12"/>
  <c r="H11" i="12"/>
  <c r="H10" i="12"/>
  <c r="H9" i="12"/>
  <c r="H7" i="12"/>
  <c r="F7" i="12"/>
  <c r="H6" i="12"/>
  <c r="F6" i="12"/>
  <c r="I37" i="12" l="1"/>
  <c r="I33" i="12"/>
  <c r="I34" i="12"/>
  <c r="H50" i="12"/>
  <c r="G8" i="12" s="1"/>
  <c r="H8" i="12" s="1"/>
  <c r="I41" i="12"/>
  <c r="I38" i="12"/>
  <c r="I7" i="12"/>
  <c r="I18" i="12"/>
  <c r="I40" i="12"/>
  <c r="I15" i="12"/>
  <c r="I35" i="12"/>
  <c r="I42" i="12"/>
  <c r="I6" i="12"/>
  <c r="I13" i="12"/>
  <c r="I21" i="12"/>
  <c r="I22" i="12"/>
  <c r="I14" i="12"/>
  <c r="F36" i="12"/>
  <c r="I36" i="12" s="1"/>
  <c r="I23" i="12"/>
  <c r="I17" i="12"/>
  <c r="I19" i="12"/>
  <c r="I20" i="12"/>
  <c r="I16" i="12"/>
  <c r="F11" i="12"/>
  <c r="I11" i="12" s="1"/>
  <c r="F10" i="12"/>
  <c r="I10" i="12" s="1"/>
  <c r="F9" i="12" l="1"/>
  <c r="I9" i="12" s="1"/>
  <c r="F50" i="12"/>
  <c r="I50" i="12" s="1"/>
  <c r="H12" i="12" l="1"/>
  <c r="E8" i="12"/>
  <c r="F8" i="12" s="1"/>
  <c r="I8" i="12" s="1"/>
  <c r="F12" i="12"/>
  <c r="F24" i="12" l="1"/>
  <c r="I12" i="12"/>
  <c r="H24" i="12"/>
  <c r="I24" i="12" l="1"/>
  <c r="M1" i="12" l="1"/>
  <c r="J3" i="12" s="1"/>
  <c r="G13" i="5"/>
  <c r="J29" i="12" l="1"/>
  <c r="B7" i="8"/>
  <c r="H36" i="8" l="1"/>
  <c r="B50" i="8"/>
  <c r="F6" i="8"/>
  <c r="H6" i="8"/>
  <c r="A29" i="8"/>
  <c r="F28" i="8"/>
  <c r="A28" i="8"/>
  <c r="A27" i="8"/>
  <c r="D6" i="5"/>
  <c r="A27" i="9"/>
  <c r="A24" i="5" s="1"/>
  <c r="E41" i="9"/>
  <c r="E38" i="5" s="1"/>
  <c r="E40" i="9"/>
  <c r="E37" i="5" s="1"/>
  <c r="E36" i="9"/>
  <c r="E33" i="5" s="1"/>
  <c r="E35" i="9"/>
  <c r="E32" i="5" s="1"/>
  <c r="E31" i="9"/>
  <c r="E28" i="5" s="1"/>
  <c r="E30" i="9"/>
  <c r="E27" i="5" s="1"/>
  <c r="B9" i="4"/>
  <c r="B9" i="5" s="1"/>
  <c r="B8" i="9"/>
  <c r="D7" i="9"/>
  <c r="B6" i="9"/>
  <c r="D5" i="9"/>
  <c r="D4" i="9"/>
  <c r="D3" i="9"/>
  <c r="P29" i="9"/>
  <c r="P34" i="9"/>
  <c r="E25" i="9"/>
  <c r="P21" i="9"/>
  <c r="R21" i="9"/>
  <c r="M20" i="9"/>
  <c r="M19" i="9"/>
  <c r="M18" i="9"/>
  <c r="M17" i="9"/>
  <c r="M16" i="9"/>
  <c r="M11" i="9"/>
  <c r="M21" i="9" s="1"/>
  <c r="G11" i="9"/>
  <c r="H11" i="9"/>
  <c r="H21" i="9"/>
  <c r="H23" i="9" s="1"/>
  <c r="M4" i="9"/>
  <c r="D5" i="5"/>
  <c r="D3" i="5"/>
  <c r="D7" i="5"/>
  <c r="P21" i="4"/>
  <c r="R21" i="4"/>
  <c r="M20" i="4"/>
  <c r="M19" i="4"/>
  <c r="M18" i="4"/>
  <c r="M17" i="4"/>
  <c r="M16" i="4"/>
  <c r="M4" i="4"/>
  <c r="O7" i="5" l="1"/>
  <c r="E23" i="9"/>
  <c r="I6" i="8"/>
  <c r="B9" i="9"/>
  <c r="H35" i="8" l="1"/>
  <c r="H34" i="8" l="1"/>
  <c r="H50" i="8" s="1"/>
  <c r="G7" i="8" s="1"/>
  <c r="H7" i="8" s="1"/>
  <c r="H24" i="8" l="1"/>
  <c r="F34" i="8" l="1"/>
  <c r="I34" i="8" s="1"/>
  <c r="F35" i="8"/>
  <c r="E36" i="8" s="1"/>
  <c r="F36" i="8" s="1"/>
  <c r="I36" i="8" s="1"/>
  <c r="I35" i="8" l="1"/>
  <c r="F50" i="8"/>
  <c r="E7" i="8" l="1"/>
  <c r="F7" i="8" s="1"/>
  <c r="I50" i="8"/>
  <c r="I7" i="8" l="1"/>
  <c r="M1" i="8" s="1"/>
  <c r="O5" i="5" s="1"/>
  <c r="F24" i="8"/>
  <c r="I24" i="8" s="1"/>
  <c r="F11" i="4" s="1"/>
  <c r="M11" i="4" l="1"/>
  <c r="M21" i="4" s="1"/>
  <c r="P29" i="4"/>
  <c r="P34" i="4" s="1"/>
  <c r="G11" i="4" s="1"/>
  <c r="H11" i="4" s="1"/>
  <c r="H21" i="4" s="1"/>
  <c r="O6" i="5" s="1"/>
  <c r="F8" i="5" s="1"/>
  <c r="F8" i="9"/>
  <c r="F8" i="4"/>
  <c r="J3" i="8"/>
  <c r="J29" i="8"/>
  <c r="E25" i="4" l="1"/>
  <c r="A12" i="5"/>
  <c r="G12" i="5"/>
  <c r="G20" i="5" s="1"/>
  <c r="D22" i="5" s="1"/>
  <c r="E23" i="4"/>
  <c r="B12" i="5"/>
  <c r="B32" i="12"/>
  <c r="B50" i="12" s="1"/>
</calcChain>
</file>

<file path=xl/sharedStrings.xml><?xml version="1.0" encoding="utf-8"?>
<sst xmlns="http://schemas.openxmlformats.org/spreadsheetml/2006/main" count="267" uniqueCount="129">
  <si>
    <t>รายการ</t>
  </si>
  <si>
    <t>จำนวน</t>
  </si>
  <si>
    <t>หน่วย</t>
  </si>
  <si>
    <t>จำนวนเงิน</t>
  </si>
  <si>
    <t>หมายเหตุ</t>
  </si>
  <si>
    <t>แบบ  ปร.4</t>
  </si>
  <si>
    <t>ลำดับที่</t>
  </si>
  <si>
    <t>ราคาวัสดุ</t>
  </si>
  <si>
    <t>ค่าแรงงาน</t>
  </si>
  <si>
    <t>รวมค่าวัสดุ
และค่าแรงงาน</t>
  </si>
  <si>
    <t>ราคาหน่วยละ</t>
  </si>
  <si>
    <t>ตร.ม.</t>
  </si>
  <si>
    <t xml:space="preserve">       </t>
  </si>
  <si>
    <t>Length</t>
  </si>
  <si>
    <t>เจ้าของโครงการ</t>
  </si>
  <si>
    <t>ต้องการ Length</t>
  </si>
  <si>
    <t>สถานที่ก่อสร้าง</t>
  </si>
  <si>
    <t xml:space="preserve">แบบเลขที่   </t>
  </si>
  <si>
    <t>ค่าวัสดุและค่าแรงงาน
จำนวนเงิน/บาท</t>
  </si>
  <si>
    <t>FACTOR  F</t>
  </si>
  <si>
    <t>รวมค่าก่อสร้าง
เป็นเงิน/บาท</t>
  </si>
  <si>
    <t>เงื่อนไข</t>
  </si>
  <si>
    <t>เงินล่วงหน้าจ่าย……………….</t>
  </si>
  <si>
    <t>เงินประกันผลงานหัก…………</t>
  </si>
  <si>
    <t>ดอกเบี้ยเงินกู้………………….</t>
  </si>
  <si>
    <t>ค่าภาษีมูลค่าเพิ่ม………………</t>
  </si>
  <si>
    <t>สรุป</t>
  </si>
  <si>
    <t>รวมค่าก่อสร้างเป็นเงินทั้งสิ้น</t>
  </si>
  <si>
    <t>ปัดเลขกลมๆ</t>
  </si>
  <si>
    <t>ตำแหน่ง</t>
  </si>
  <si>
    <t>คิดเป็นเงินประมาณ</t>
  </si>
  <si>
    <t>ขนาดหรือเนื้อที่อาคาร</t>
  </si>
  <si>
    <t>เฉลี่ยราคาประมาณ</t>
  </si>
  <si>
    <t>..................................................................</t>
  </si>
  <si>
    <t>ค่างานต้นทุน</t>
  </si>
  <si>
    <t>=</t>
  </si>
  <si>
    <t>บาท</t>
  </si>
  <si>
    <t>ค่างานต้นทุนตัวต่ำ</t>
  </si>
  <si>
    <t>ค่างานต้นทุนตัวสูง</t>
  </si>
  <si>
    <t>ค่า Factor F ของค่างานต้นทุนตัวต่ำ</t>
  </si>
  <si>
    <t>ค่า Factor F ของค่างานต้นทุนตัวสูง</t>
  </si>
  <si>
    <t>ค่า Factor F ของค่างานต้นทุน</t>
  </si>
  <si>
    <r>
      <t>หมายเหตุ</t>
    </r>
    <r>
      <rPr>
        <sz val="14"/>
        <color theme="0"/>
        <rFont val="TH SarabunPSK"/>
        <family val="2"/>
      </rPr>
      <t xml:space="preserve">    ราคานี้เป็นเพียงประมาณการเท่านั้นเมื่อได้รับเงินงบประมาณแล้วและจะทำการจัดซื้อจัดจ้าง</t>
    </r>
  </si>
  <si>
    <t xml:space="preserve">      ให้ตั้งคณะกรรมการกำหนดราคากลางใหม่อีกครั้ง</t>
  </si>
  <si>
    <t xml:space="preserve">โครงการ    </t>
  </si>
  <si>
    <t>แบบ  ปร.5 (ก)</t>
  </si>
  <si>
    <t>แบบ ปร.6  แผ่นที่ 1/1</t>
  </si>
  <si>
    <t>โครงการ</t>
  </si>
  <si>
    <t xml:space="preserve">แบบเลขที่ </t>
  </si>
  <si>
    <t>แบบ ปร.4 และ ปร.5 ที่แนบ</t>
  </si>
  <si>
    <t>หน่วย : บาท</t>
  </si>
  <si>
    <t>ค่าก่อสร้าง</t>
  </si>
  <si>
    <t>รวมค่าก่อสร้างทั้งโครงการ/งานก่อสร้าง</t>
  </si>
  <si>
    <t>ราคากลาง</t>
  </si>
  <si>
    <t>หน้า</t>
  </si>
  <si>
    <t>เมตร</t>
  </si>
  <si>
    <t>หน่วยงานเจ้าของโครงการ</t>
  </si>
  <si>
    <t>ก.</t>
  </si>
  <si>
    <t>จำนวนรวม</t>
  </si>
  <si>
    <t>ก</t>
  </si>
  <si>
    <t>ข</t>
  </si>
  <si>
    <t>ประเภทงานก่อสร้างอาคาร</t>
  </si>
  <si>
    <t>รวมค่าวัสดุและค่าแรงงาน</t>
  </si>
  <si>
    <t>ชุด</t>
  </si>
  <si>
    <t>แบบ  ปร.5 (ข)</t>
  </si>
  <si>
    <t>ภาษี 7%</t>
  </si>
  <si>
    <t>บาท / เมตร</t>
  </si>
  <si>
    <t>งานครุภัณฑ์จัดซื้อหรือสั่งซื้อ</t>
  </si>
  <si>
    <t>จำนวนหน้าทั้งหมด</t>
  </si>
  <si>
    <t>แผ่นที่</t>
  </si>
  <si>
    <t>จังหวัดลำพูน</t>
  </si>
  <si>
    <t>บริเวณศูนย์ราชการจังหวัดลำพูน ต.ศรีบัวบาน อ.เมืองลำพูน จังหวัดลำพูน</t>
  </si>
  <si>
    <t>ประมาณราคาตามแบบ     ปร.4</t>
  </si>
  <si>
    <t>แผ่น</t>
  </si>
  <si>
    <t>*** ให้ copy ไปใช้ทีละหน้า</t>
  </si>
  <si>
    <t>แบบสรุปราคากลางค่าก่อสร้าง</t>
  </si>
  <si>
    <t>.</t>
  </si>
  <si>
    <t>ประธานกรรมการฯ</t>
  </si>
  <si>
    <t>กรรมการฯ</t>
  </si>
  <si>
    <t>แบบสรุปราคากลางค่าครุภัณฑ์จัดซื้อ</t>
  </si>
  <si>
    <t>สถานที่ก่อสร้าง     ศูนย์ราชการจังหวัดลำพูน ต.ศรีบัวบาน อ.เมืองลำพูน จังหวัดลำพูน</t>
  </si>
  <si>
    <t>หมวดงานอื่น ๆ (ถ้ามี) เพื่อให้ครบถ้วนตามรูปแบบและรายการ</t>
  </si>
  <si>
    <t>หน่วยงานออกแบบแปลนและรายการ  สำนักงานโยธาธิการและผังเมืองจังหวัดลำพูน</t>
  </si>
  <si>
    <t>ม.</t>
  </si>
  <si>
    <t>งาน</t>
  </si>
  <si>
    <t>สรุปงานติดตั้งระบบไฟฟ้าแสงสว่าง</t>
  </si>
  <si>
    <t>(นายณัฐวัฒน์ ไชยอินต๊ะไพร)</t>
  </si>
  <si>
    <t>พนักงานพิมพ์ ส 3 สำนักงานจังหวัดลำพูน</t>
  </si>
  <si>
    <t>กำหนดราคากลางเมื่อวันที่      19     เดือน   มกราคม  พ.ศ. 2566</t>
  </si>
  <si>
    <t>ประมาณราคางาน    โครงการติดตั้งตาข่ายกันนกบริเวณระเบียงกันสาดรอบอาคารศูนย์ราชการจังหวัดลำพูน</t>
  </si>
  <si>
    <t>กำหนดราคากลางโดย     คณะกรรมการกำหนดราคากลาง ตามคำสั่งจังหวัดลำพูน ที่ 2235/2565   ลงวันที่ 31 ตุลาคม 2565</t>
  </si>
  <si>
    <t>(นายทศพล พรหมแปง)</t>
  </si>
  <si>
    <t>นักวิชาการคอมพิวเตอร์ชำนาญการ สำนักงานจังหวัดลำพูน</t>
  </si>
  <si>
    <t>(นายธนันธร ทองพันธุ์)</t>
  </si>
  <si>
    <t>พนักงานสถาปนิก สนง.โยธาธิการและผังเมืองจังหวัดลำพูน</t>
  </si>
  <si>
    <t>คณะกรรมการกำหนดราคากลาง ตามคำสั่งจังหวัดลำพูน ที่ 2235/2565 ลงวันที่ 31 ตุลาคม 2565</t>
  </si>
  <si>
    <t>งานติดตั้งตาข่ายกันนก</t>
  </si>
  <si>
    <t xml:space="preserve"> - แผ่นเหล็กชุบสังกะสี หนา 0.63 ม.ม. ตัดลายตามรูปลอนกระเบื้องหลังคา</t>
  </si>
  <si>
    <t xml:space="preserve"> - งานติดตั้งตาข่ายกันนก PolyPropylene ชนิดทน UV</t>
  </si>
  <si>
    <t xml:space="preserve"> - อุปกรณ์ติดตั้งตาข่ายกันนก</t>
  </si>
  <si>
    <t>แบบ  ปร.4 (พิเศษ)</t>
  </si>
  <si>
    <t>ราคาครุภัณฑ์จัดซื้อ</t>
  </si>
  <si>
    <t>ราคาครุภัณฑ์จัดจ้าง</t>
  </si>
  <si>
    <t>สรุปงาน</t>
  </si>
  <si>
    <t>ค่าใช้จ่ายพิเศษอื่น ๆ ที่จำเป็นต้องมี</t>
  </si>
  <si>
    <t>แบบ  ปร.4 (ข)</t>
  </si>
  <si>
    <t>วัน</t>
  </si>
  <si>
    <t xml:space="preserve">หมายเหตุ </t>
  </si>
  <si>
    <t>งานจัดทำนั่งร้านพิเศษเพื่อความปลอดภัยต่อคนงาน</t>
  </si>
  <si>
    <t>1.1 ค่าเช่านั่งร้าน ระยะเวลา 1.5 เดือน (คิดระยะเวลาให้ 50%)</t>
  </si>
  <si>
    <t>นั่งร้านมาตรฐาน 1 ชุด ประกอบด้วย Frame = 1 ตัว, ตะเกียบยึดนั่งร้าน = 1ตัว, ข้อต่อ = 2 ตัว, Horizontal Frame = 1 ตัว</t>
  </si>
  <si>
    <t>พื้นที่นั่งร้าน = นั่งร้าน 4 ชุด/1 แห่ง x ความสูงอาคาร (ถึงระดับกันสาดชั้นหลังคา) = 4 x 17.70 = 70.80 ตร.ม. X 2 ฝั่ง (ติดระเบียงกันสาดด้านนอก/ด้านใน) = 141.60 ตร.ม.</t>
  </si>
  <si>
    <t>นั่งร้านมาตรฐานขนาด 1.20 x 1.70 x 1.80 ม. (คิด 1 ชุด = ความกว้างนั่งร้าน x ความสูงนั่งร้าน = 1.70 x 1.80  = 3.06 ตร.ม.)</t>
  </si>
  <si>
    <t>ค่าใช้จ่ายพิเศษ</t>
  </si>
  <si>
    <t>แบบสรุปประมาณราคางานก่อสร้างอาคาร</t>
  </si>
  <si>
    <t>สรุปยอดจำนวนหน้า</t>
  </si>
  <si>
    <t>ปร4</t>
  </si>
  <si>
    <t>ปร5(ก)</t>
  </si>
  <si>
    <t>ปร5(ข)</t>
  </si>
  <si>
    <t>แบบสรุปราคากลางงานก่อสร้างอาคาร</t>
  </si>
  <si>
    <t>1.2 ค่าติดตั้งและค่ารื้อถอน นั่งร้านพร้อมขนย้าย</t>
  </si>
  <si>
    <t>บันไดนั่งร้าน = 17.70 / 1.70 = 10 ชั้น x 2 ชุด = 20 อัน คิดเป็นค่าเช่าต่อวัน = 20 x 3.50 = 70 บาท/วัน (รวมค่าขนส่ง)</t>
  </si>
  <si>
    <t>1.3 ค่าเช่าบันไดนั่งร้าน ระยะเวลา 1.5 เดือน (คิดระยะเวลาให้ 50 %)</t>
  </si>
  <si>
    <t>คิดเป็นจำนวนนั่งร้านที่ต้องใช้ (แบบมีบันไดขึ้นจากพื้นชั่นล่างสุดถึงชั้นบนสุด) = 141.60 / 3.06 = 46 ชุด คิดเป็นค่าเช่าต่อวัน  = 46 x 8.44 = 388 บาท/วัน (รวมค่าขนส่ง)</t>
  </si>
  <si>
    <t xml:space="preserve"> - เหตุผลความจำเป็นที่ต้องมีค่าใช้จ่ายพิเศษ ในรายการนี้  เนื่องจากอาคารศูนย์ราชการจังหวัดลำพูน ไม่มีบันไดทางขึ้นสู่หลังคา ต้องตั้งนั่งร้านติดระเบียงภายในและด้านติดระเบียงภายนอกอาคาร </t>
  </si>
  <si>
    <t xml:space="preserve">จึงมีความจำเป็นต้องตั้งนั่งร้านระหว่างดำเนินการติดตั้งแผ่นกันนก และตาข่ายกันนกระหว่างชั้นของอาคาร  </t>
  </si>
  <si>
    <t>เพื่อลำเลียงวัสดุขึ้นอาคาร และขึ้นติดตั้งแผ่นกันนกบริเวณสันหลังคาและตาข่ายกันนกระหว่างชั้น รวมทั้งอำนวยความสะดวกต่อคณะกรรมการตรวจรับพัสดุและผู้ควบคุมงาน ในการปฏิบัติงาน</t>
  </si>
  <si>
    <t>ติดตั้งตาข่ายกันนกบริเวณระเบียงกันสาดรอบอาคารศูนย์ราชการจังหวัดลำพูน</t>
  </si>
  <si>
    <t>ส.ยผจ.ลพ. 05/2566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</si>
</sst>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.0000"/>
    <numFmt numFmtId="190" formatCode="0.0000"/>
  </numFmts>
  <fonts count="21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4"/>
      <color theme="0"/>
      <name val="TH SarabunPSK"/>
      <family val="2"/>
    </font>
    <font>
      <sz val="14"/>
      <name val="AngsanaUPC"/>
      <family val="1"/>
      <charset val="222"/>
    </font>
    <font>
      <sz val="13"/>
      <name val="AngsanaUPC"/>
      <family val="1"/>
      <charset val="222"/>
    </font>
    <font>
      <b/>
      <sz val="13"/>
      <name val="AngsanaUPC"/>
      <family val="1"/>
      <charset val="222"/>
    </font>
    <font>
      <u/>
      <sz val="14"/>
      <name val="TH SarabunPSK"/>
      <family val="2"/>
    </font>
    <font>
      <sz val="12"/>
      <name val="AngsanaUPC"/>
      <family val="1"/>
    </font>
    <font>
      <sz val="12"/>
      <color indexed="12"/>
      <name val="AngsanaUPC"/>
      <family val="1"/>
    </font>
    <font>
      <sz val="12"/>
      <color indexed="10"/>
      <name val="AngsanaUPC"/>
      <family val="1"/>
    </font>
    <font>
      <b/>
      <u/>
      <sz val="14"/>
      <color theme="0"/>
      <name val="TH SarabunPSK"/>
      <family val="2"/>
    </font>
    <font>
      <b/>
      <u/>
      <sz val="14"/>
      <name val="AngsanaUPC"/>
      <family val="1"/>
      <charset val="222"/>
    </font>
    <font>
      <b/>
      <sz val="13"/>
      <color indexed="10"/>
      <name val="AngsanaUPC"/>
      <family val="1"/>
      <charset val="222"/>
    </font>
    <font>
      <b/>
      <u/>
      <sz val="14"/>
      <name val="TH SarabunPSK"/>
      <family val="2"/>
    </font>
    <font>
      <b/>
      <sz val="14"/>
      <color theme="0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343">
    <xf numFmtId="0" fontId="0" fillId="0" borderId="0" xfId="0"/>
    <xf numFmtId="0" fontId="4" fillId="0" borderId="0" xfId="0" applyFont="1"/>
    <xf numFmtId="0" fontId="3" fillId="0" borderId="3" xfId="0" applyFont="1" applyBorder="1" applyAlignment="1">
      <alignment horizontal="center"/>
    </xf>
    <xf numFmtId="0" fontId="4" fillId="0" borderId="0" xfId="2" applyFont="1"/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3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3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5" applyFont="1"/>
    <xf numFmtId="0" fontId="4" fillId="0" borderId="6" xfId="4" applyFont="1" applyBorder="1"/>
    <xf numFmtId="0" fontId="9" fillId="0" borderId="0" xfId="5" applyFont="1"/>
    <xf numFmtId="0" fontId="4" fillId="0" borderId="7" xfId="4" applyFont="1" applyBorder="1"/>
    <xf numFmtId="0" fontId="3" fillId="0" borderId="3" xfId="4" applyFont="1" applyBorder="1" applyAlignment="1">
      <alignment horizontal="center" vertical="top"/>
    </xf>
    <xf numFmtId="0" fontId="3" fillId="0" borderId="3" xfId="4" applyFont="1" applyBorder="1" applyAlignment="1">
      <alignment horizontal="center" vertical="top" wrapText="1"/>
    </xf>
    <xf numFmtId="0" fontId="10" fillId="0" borderId="0" xfId="5" applyFont="1" applyAlignment="1">
      <alignment vertical="top"/>
    </xf>
    <xf numFmtId="0" fontId="3" fillId="0" borderId="10" xfId="4" applyFont="1" applyBorder="1" applyAlignment="1">
      <alignment horizontal="center"/>
    </xf>
    <xf numFmtId="0" fontId="3" fillId="0" borderId="8" xfId="4" applyFont="1" applyBorder="1"/>
    <xf numFmtId="0" fontId="3" fillId="0" borderId="7" xfId="4" applyFont="1" applyBorder="1"/>
    <xf numFmtId="0" fontId="4" fillId="0" borderId="11" xfId="4" applyFont="1" applyBorder="1"/>
    <xf numFmtId="0" fontId="4" fillId="0" borderId="3" xfId="4" applyFont="1" applyBorder="1" applyAlignment="1">
      <alignment horizontal="right"/>
    </xf>
    <xf numFmtId="4" fontId="3" fillId="0" borderId="10" xfId="4" applyNumberFormat="1" applyFont="1" applyBorder="1" applyAlignment="1">
      <alignment horizontal="right"/>
    </xf>
    <xf numFmtId="0" fontId="4" fillId="0" borderId="10" xfId="4" applyFont="1" applyBorder="1"/>
    <xf numFmtId="4" fontId="9" fillId="0" borderId="0" xfId="5" applyNumberFormat="1" applyFont="1"/>
    <xf numFmtId="0" fontId="4" fillId="0" borderId="3" xfId="4" applyFont="1" applyBorder="1" applyAlignment="1">
      <alignment horizontal="center"/>
    </xf>
    <xf numFmtId="3" fontId="4" fillId="0" borderId="3" xfId="4" applyNumberFormat="1" applyFont="1" applyBorder="1" applyAlignment="1">
      <alignment horizontal="right"/>
    </xf>
    <xf numFmtId="0" fontId="4" fillId="0" borderId="3" xfId="4" applyFont="1" applyBorder="1"/>
    <xf numFmtId="10" fontId="4" fillId="0" borderId="11" xfId="4" applyNumberFormat="1" applyFont="1" applyBorder="1" applyAlignment="1">
      <alignment horizontal="center"/>
    </xf>
    <xf numFmtId="0" fontId="4" fillId="0" borderId="8" xfId="4" applyFont="1" applyBorder="1"/>
    <xf numFmtId="10" fontId="4" fillId="0" borderId="9" xfId="4" applyNumberFormat="1" applyFont="1" applyBorder="1" applyAlignment="1">
      <alignment horizontal="center"/>
    </xf>
    <xf numFmtId="0" fontId="4" fillId="0" borderId="10" xfId="4" applyFont="1" applyBorder="1" applyAlignment="1">
      <alignment horizontal="center"/>
    </xf>
    <xf numFmtId="3" fontId="4" fillId="0" borderId="7" xfId="4" applyNumberFormat="1" applyFont="1" applyBorder="1" applyAlignment="1">
      <alignment horizontal="right"/>
    </xf>
    <xf numFmtId="0" fontId="4" fillId="0" borderId="11" xfId="4" applyFont="1" applyBorder="1" applyAlignment="1">
      <alignment horizontal="right"/>
    </xf>
    <xf numFmtId="43" fontId="9" fillId="0" borderId="0" xfId="5" applyNumberFormat="1" applyFont="1"/>
    <xf numFmtId="0" fontId="4" fillId="0" borderId="2" xfId="4" applyFont="1" applyBorder="1" applyAlignment="1">
      <alignment horizontal="center"/>
    </xf>
    <xf numFmtId="0" fontId="4" fillId="0" borderId="0" xfId="4" applyFont="1"/>
    <xf numFmtId="3" fontId="4" fillId="0" borderId="0" xfId="4" applyNumberFormat="1" applyFont="1" applyAlignment="1">
      <alignment horizontal="right"/>
    </xf>
    <xf numFmtId="0" fontId="4" fillId="0" borderId="12" xfId="4" applyFont="1" applyBorder="1" applyAlignment="1">
      <alignment horizontal="right"/>
    </xf>
    <xf numFmtId="4" fontId="3" fillId="0" borderId="2" xfId="4" applyNumberFormat="1" applyFont="1" applyBorder="1" applyAlignment="1">
      <alignment horizontal="right"/>
    </xf>
    <xf numFmtId="0" fontId="4" fillId="0" borderId="2" xfId="4" applyFont="1" applyBorder="1"/>
    <xf numFmtId="0" fontId="4" fillId="0" borderId="1" xfId="4" applyFont="1" applyBorder="1" applyAlignment="1">
      <alignment horizontal="center"/>
    </xf>
    <xf numFmtId="0" fontId="4" fillId="0" borderId="5" xfId="4" applyFont="1" applyBorder="1"/>
    <xf numFmtId="0" fontId="4" fillId="0" borderId="5" xfId="4" quotePrefix="1" applyFont="1" applyBorder="1" applyAlignment="1">
      <alignment horizontal="left"/>
    </xf>
    <xf numFmtId="0" fontId="9" fillId="0" borderId="8" xfId="5" applyFont="1" applyBorder="1"/>
    <xf numFmtId="0" fontId="4" fillId="0" borderId="13" xfId="4" applyFont="1" applyBorder="1" applyAlignment="1">
      <alignment horizontal="right"/>
    </xf>
    <xf numFmtId="0" fontId="4" fillId="0" borderId="1" xfId="4" applyFont="1" applyBorder="1"/>
    <xf numFmtId="0" fontId="4" fillId="0" borderId="8" xfId="4" applyFont="1" applyBorder="1" applyAlignment="1">
      <alignment horizontal="right"/>
    </xf>
    <xf numFmtId="3" fontId="4" fillId="0" borderId="8" xfId="4" applyNumberFormat="1" applyFont="1" applyBorder="1" applyAlignment="1">
      <alignment horizontal="right"/>
    </xf>
    <xf numFmtId="0" fontId="4" fillId="0" borderId="9" xfId="4" applyFont="1" applyBorder="1"/>
    <xf numFmtId="0" fontId="4" fillId="0" borderId="0" xfId="4" applyFont="1" applyAlignment="1">
      <alignment horizontal="center"/>
    </xf>
    <xf numFmtId="43" fontId="4" fillId="0" borderId="0" xfId="6" applyFont="1" applyBorder="1"/>
    <xf numFmtId="0" fontId="4" fillId="0" borderId="0" xfId="4" applyFont="1" applyAlignment="1">
      <alignment horizontal="right"/>
    </xf>
    <xf numFmtId="0" fontId="12" fillId="2" borderId="14" xfId="5" applyFont="1" applyFill="1" applyBorder="1"/>
    <xf numFmtId="0" fontId="12" fillId="2" borderId="0" xfId="5" applyFont="1" applyFill="1"/>
    <xf numFmtId="0" fontId="12" fillId="0" borderId="0" xfId="5" applyFont="1"/>
    <xf numFmtId="0" fontId="12" fillId="0" borderId="0" xfId="5" applyFont="1" applyAlignment="1">
      <alignment horizontal="center"/>
    </xf>
    <xf numFmtId="0" fontId="12" fillId="0" borderId="15" xfId="5" applyFont="1" applyBorder="1" applyAlignment="1">
      <alignment horizontal="center"/>
    </xf>
    <xf numFmtId="0" fontId="12" fillId="0" borderId="14" xfId="5" applyFont="1" applyBorder="1"/>
    <xf numFmtId="187" fontId="13" fillId="0" borderId="0" xfId="7" applyNumberFormat="1" applyFont="1"/>
    <xf numFmtId="188" fontId="13" fillId="0" borderId="0" xfId="7" applyNumberFormat="1" applyFont="1" applyBorder="1"/>
    <xf numFmtId="0" fontId="12" fillId="0" borderId="15" xfId="5" applyFont="1" applyBorder="1"/>
    <xf numFmtId="0" fontId="12" fillId="0" borderId="14" xfId="5" quotePrefix="1" applyFont="1" applyBorder="1" applyAlignment="1">
      <alignment horizontal="left"/>
    </xf>
    <xf numFmtId="0" fontId="12" fillId="0" borderId="16" xfId="5" quotePrefix="1" applyFont="1" applyBorder="1" applyAlignment="1">
      <alignment horizontal="left"/>
    </xf>
    <xf numFmtId="0" fontId="12" fillId="0" borderId="17" xfId="5" applyFont="1" applyBorder="1"/>
    <xf numFmtId="0" fontId="12" fillId="0" borderId="17" xfId="5" applyFont="1" applyBorder="1" applyAlignment="1">
      <alignment horizontal="center"/>
    </xf>
    <xf numFmtId="0" fontId="12" fillId="0" borderId="18" xfId="5" applyFont="1" applyBorder="1"/>
    <xf numFmtId="4" fontId="9" fillId="0" borderId="1" xfId="5" applyNumberFormat="1" applyFont="1" applyBorder="1"/>
    <xf numFmtId="43" fontId="9" fillId="0" borderId="2" xfId="5" applyNumberFormat="1" applyFont="1" applyBorder="1"/>
    <xf numFmtId="2" fontId="9" fillId="0" borderId="0" xfId="5" applyNumberFormat="1" applyFont="1"/>
    <xf numFmtId="43" fontId="8" fillId="0" borderId="0" xfId="5" applyNumberFormat="1" applyFont="1"/>
    <xf numFmtId="2" fontId="8" fillId="0" borderId="0" xfId="5" applyNumberFormat="1" applyFont="1"/>
    <xf numFmtId="43" fontId="8" fillId="0" borderId="2" xfId="5" applyNumberFormat="1" applyFont="1" applyBorder="1"/>
    <xf numFmtId="0" fontId="4" fillId="0" borderId="0" xfId="0" applyFont="1" applyAlignment="1">
      <alignment horizontal="center"/>
    </xf>
    <xf numFmtId="0" fontId="15" fillId="0" borderId="0" xfId="4" applyFont="1"/>
    <xf numFmtId="0" fontId="7" fillId="0" borderId="0" xfId="4" applyFont="1"/>
    <xf numFmtId="4" fontId="8" fillId="0" borderId="0" xfId="5" applyNumberFormat="1" applyFont="1"/>
    <xf numFmtId="4" fontId="8" fillId="0" borderId="2" xfId="5" applyNumberFormat="1" applyFont="1" applyBorder="1"/>
    <xf numFmtId="43" fontId="8" fillId="0" borderId="0" xfId="7" applyFont="1"/>
    <xf numFmtId="0" fontId="7" fillId="0" borderId="0" xfId="0" applyFont="1" applyAlignment="1">
      <alignment vertical="center"/>
    </xf>
    <xf numFmtId="0" fontId="9" fillId="0" borderId="0" xfId="8" applyFont="1"/>
    <xf numFmtId="0" fontId="8" fillId="0" borderId="0" xfId="5" applyFont="1" applyAlignment="1">
      <alignment vertical="center"/>
    </xf>
    <xf numFmtId="0" fontId="8" fillId="0" borderId="0" xfId="8" applyFont="1"/>
    <xf numFmtId="0" fontId="16" fillId="0" borderId="0" xfId="8" applyFont="1"/>
    <xf numFmtId="0" fontId="9" fillId="0" borderId="0" xfId="5" applyFont="1" applyAlignment="1">
      <alignment vertical="center"/>
    </xf>
    <xf numFmtId="0" fontId="8" fillId="0" borderId="0" xfId="9" applyFont="1"/>
    <xf numFmtId="43" fontId="9" fillId="0" borderId="10" xfId="5" applyNumberFormat="1" applyFont="1" applyBorder="1"/>
    <xf numFmtId="4" fontId="17" fillId="0" borderId="3" xfId="5" applyNumberFormat="1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2"/>
    </xf>
    <xf numFmtId="0" fontId="8" fillId="0" borderId="0" xfId="11" applyFont="1"/>
    <xf numFmtId="0" fontId="4" fillId="0" borderId="6" xfId="10" applyFont="1" applyBorder="1"/>
    <xf numFmtId="0" fontId="9" fillId="0" borderId="0" xfId="11" applyFont="1"/>
    <xf numFmtId="0" fontId="4" fillId="0" borderId="6" xfId="10" applyFont="1" applyBorder="1" applyAlignment="1">
      <alignment horizontal="right"/>
    </xf>
    <xf numFmtId="0" fontId="4" fillId="0" borderId="6" xfId="10" applyFont="1" applyBorder="1" applyAlignment="1">
      <alignment horizontal="center"/>
    </xf>
    <xf numFmtId="0" fontId="4" fillId="0" borderId="7" xfId="10" applyFont="1" applyBorder="1"/>
    <xf numFmtId="0" fontId="4" fillId="0" borderId="7" xfId="10" applyFont="1" applyBorder="1" applyAlignment="1">
      <alignment horizontal="right"/>
    </xf>
    <xf numFmtId="0" fontId="3" fillId="0" borderId="3" xfId="10" applyFont="1" applyBorder="1" applyAlignment="1">
      <alignment horizontal="center" vertical="top"/>
    </xf>
    <xf numFmtId="0" fontId="10" fillId="0" borderId="0" xfId="11" applyFont="1" applyAlignment="1">
      <alignment vertical="top"/>
    </xf>
    <xf numFmtId="0" fontId="3" fillId="0" borderId="10" xfId="10" applyFont="1" applyBorder="1" applyAlignment="1">
      <alignment horizontal="center"/>
    </xf>
    <xf numFmtId="0" fontId="4" fillId="0" borderId="10" xfId="10" applyFont="1" applyBorder="1"/>
    <xf numFmtId="4" fontId="9" fillId="0" borderId="0" xfId="11" applyNumberFormat="1" applyFont="1"/>
    <xf numFmtId="0" fontId="4" fillId="0" borderId="3" xfId="10" applyFont="1" applyBorder="1" applyAlignment="1">
      <alignment horizontal="center"/>
    </xf>
    <xf numFmtId="0" fontId="4" fillId="0" borderId="3" xfId="10" applyFont="1" applyBorder="1"/>
    <xf numFmtId="43" fontId="9" fillId="0" borderId="0" xfId="11" applyNumberFormat="1" applyFont="1"/>
    <xf numFmtId="0" fontId="4" fillId="0" borderId="5" xfId="10" applyFont="1" applyBorder="1"/>
    <xf numFmtId="0" fontId="4" fillId="0" borderId="21" xfId="10" applyFont="1" applyBorder="1"/>
    <xf numFmtId="0" fontId="4" fillId="0" borderId="5" xfId="10" applyFont="1" applyBorder="1" applyAlignment="1">
      <alignment vertical="center"/>
    </xf>
    <xf numFmtId="0" fontId="9" fillId="0" borderId="5" xfId="11" applyFont="1" applyBorder="1"/>
    <xf numFmtId="0" fontId="4" fillId="0" borderId="0" xfId="10" applyFont="1"/>
    <xf numFmtId="0" fontId="12" fillId="2" borderId="14" xfId="11" applyFont="1" applyFill="1" applyBorder="1"/>
    <xf numFmtId="0" fontId="12" fillId="2" borderId="0" xfId="11" applyFont="1" applyFill="1"/>
    <xf numFmtId="0" fontId="12" fillId="0" borderId="0" xfId="11" applyFont="1"/>
    <xf numFmtId="0" fontId="12" fillId="0" borderId="0" xfId="11" applyFont="1" applyAlignment="1">
      <alignment horizontal="center"/>
    </xf>
    <xf numFmtId="0" fontId="12" fillId="0" borderId="15" xfId="11" applyFont="1" applyBorder="1" applyAlignment="1">
      <alignment horizontal="center"/>
    </xf>
    <xf numFmtId="0" fontId="4" fillId="0" borderId="0" xfId="12" applyFont="1" applyAlignment="1">
      <alignment vertical="center"/>
    </xf>
    <xf numFmtId="0" fontId="12" fillId="0" borderId="14" xfId="11" applyFont="1" applyBorder="1"/>
    <xf numFmtId="187" fontId="13" fillId="0" borderId="0" xfId="13" applyNumberFormat="1" applyFont="1"/>
    <xf numFmtId="188" fontId="13" fillId="0" borderId="0" xfId="13" applyNumberFormat="1" applyFont="1" applyBorder="1"/>
    <xf numFmtId="0" fontId="13" fillId="0" borderId="0" xfId="11" applyFont="1"/>
    <xf numFmtId="0" fontId="12" fillId="0" borderId="15" xfId="11" applyFont="1" applyBorder="1"/>
    <xf numFmtId="0" fontId="12" fillId="0" borderId="14" xfId="11" quotePrefix="1" applyFont="1" applyBorder="1" applyAlignment="1">
      <alignment horizontal="left"/>
    </xf>
    <xf numFmtId="0" fontId="12" fillId="0" borderId="16" xfId="11" quotePrefix="1" applyFont="1" applyBorder="1" applyAlignment="1">
      <alignment horizontal="left"/>
    </xf>
    <xf numFmtId="0" fontId="12" fillId="0" borderId="17" xfId="11" applyFont="1" applyBorder="1"/>
    <xf numFmtId="0" fontId="12" fillId="0" borderId="17" xfId="11" applyFont="1" applyBorder="1" applyAlignment="1">
      <alignment horizontal="center"/>
    </xf>
    <xf numFmtId="0" fontId="12" fillId="0" borderId="18" xfId="11" applyFont="1" applyBorder="1"/>
    <xf numFmtId="43" fontId="9" fillId="0" borderId="2" xfId="11" applyNumberFormat="1" applyFont="1" applyBorder="1"/>
    <xf numFmtId="2" fontId="9" fillId="0" borderId="0" xfId="11" applyNumberFormat="1" applyFont="1"/>
    <xf numFmtId="43" fontId="8" fillId="0" borderId="0" xfId="11" applyNumberFormat="1" applyFont="1"/>
    <xf numFmtId="2" fontId="8" fillId="0" borderId="0" xfId="11" applyNumberFormat="1" applyFont="1"/>
    <xf numFmtId="43" fontId="8" fillId="0" borderId="2" xfId="11" applyNumberFormat="1" applyFont="1" applyBorder="1"/>
    <xf numFmtId="0" fontId="18" fillId="0" borderId="0" xfId="10" applyFont="1"/>
    <xf numFmtId="4" fontId="8" fillId="0" borderId="0" xfId="11" applyNumberFormat="1" applyFont="1"/>
    <xf numFmtId="4" fontId="8" fillId="0" borderId="2" xfId="11" applyNumberFormat="1" applyFont="1" applyBorder="1"/>
    <xf numFmtId="43" fontId="8" fillId="0" borderId="0" xfId="13" applyFont="1"/>
    <xf numFmtId="4" fontId="4" fillId="0" borderId="0" xfId="12" applyNumberFormat="1" applyFont="1" applyAlignment="1">
      <alignment horizontal="center" vertical="center"/>
    </xf>
    <xf numFmtId="0" fontId="9" fillId="0" borderId="0" xfId="14" applyFont="1"/>
    <xf numFmtId="0" fontId="8" fillId="0" borderId="0" xfId="11" applyFont="1" applyAlignment="1">
      <alignment vertical="center"/>
    </xf>
    <xf numFmtId="0" fontId="8" fillId="0" borderId="0" xfId="14" applyFont="1"/>
    <xf numFmtId="0" fontId="16" fillId="0" borderId="0" xfId="14" applyFont="1"/>
    <xf numFmtId="0" fontId="9" fillId="0" borderId="0" xfId="11" applyFont="1" applyAlignment="1">
      <alignment vertical="center"/>
    </xf>
    <xf numFmtId="0" fontId="8" fillId="0" borderId="0" xfId="15" applyFont="1"/>
    <xf numFmtId="43" fontId="9" fillId="0" borderId="10" xfId="11" applyNumberFormat="1" applyFont="1" applyBorder="1"/>
    <xf numFmtId="4" fontId="17" fillId="0" borderId="3" xfId="11" applyNumberFormat="1" applyFont="1" applyBorder="1"/>
    <xf numFmtId="0" fontId="4" fillId="0" borderId="0" xfId="0" applyFont="1" applyAlignment="1">
      <alignment horizontal="center" vertical="center"/>
    </xf>
    <xf numFmtId="189" fontId="3" fillId="0" borderId="10" xfId="4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190" fontId="13" fillId="0" borderId="0" xfId="5" applyNumberFormat="1" applyFont="1"/>
    <xf numFmtId="190" fontId="14" fillId="0" borderId="17" xfId="5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6" xfId="14" applyFont="1" applyBorder="1"/>
    <xf numFmtId="0" fontId="4" fillId="0" borderId="7" xfId="14" applyFont="1" applyBorder="1"/>
    <xf numFmtId="0" fontId="3" fillId="0" borderId="3" xfId="14" applyFont="1" applyBorder="1" applyAlignment="1">
      <alignment horizontal="center" vertical="top"/>
    </xf>
    <xf numFmtId="0" fontId="3" fillId="0" borderId="3" xfId="14" applyFont="1" applyBorder="1" applyAlignment="1">
      <alignment horizontal="center" vertical="top" wrapText="1"/>
    </xf>
    <xf numFmtId="0" fontId="3" fillId="0" borderId="10" xfId="14" applyFont="1" applyBorder="1" applyAlignment="1">
      <alignment horizontal="center"/>
    </xf>
    <xf numFmtId="0" fontId="3" fillId="0" borderId="8" xfId="14" applyFont="1" applyBorder="1"/>
    <xf numFmtId="0" fontId="3" fillId="0" borderId="7" xfId="14" applyFont="1" applyBorder="1"/>
    <xf numFmtId="0" fontId="4" fillId="0" borderId="11" xfId="14" applyFont="1" applyBorder="1"/>
    <xf numFmtId="4" fontId="3" fillId="0" borderId="10" xfId="14" applyNumberFormat="1" applyFont="1" applyBorder="1" applyAlignment="1">
      <alignment horizontal="right"/>
    </xf>
    <xf numFmtId="43" fontId="3" fillId="0" borderId="10" xfId="1" applyFont="1" applyBorder="1" applyAlignment="1">
      <alignment horizontal="right"/>
    </xf>
    <xf numFmtId="0" fontId="4" fillId="0" borderId="10" xfId="14" applyFont="1" applyBorder="1"/>
    <xf numFmtId="189" fontId="3" fillId="0" borderId="10" xfId="14" applyNumberFormat="1" applyFont="1" applyBorder="1" applyAlignment="1">
      <alignment horizontal="right"/>
    </xf>
    <xf numFmtId="0" fontId="4" fillId="0" borderId="3" xfId="14" applyFont="1" applyBorder="1" applyAlignment="1">
      <alignment horizontal="center"/>
    </xf>
    <xf numFmtId="3" fontId="4" fillId="0" borderId="3" xfId="14" applyNumberFormat="1" applyFont="1" applyBorder="1" applyAlignment="1">
      <alignment horizontal="right"/>
    </xf>
    <xf numFmtId="0" fontId="4" fillId="0" borderId="3" xfId="14" applyFont="1" applyBorder="1" applyAlignment="1">
      <alignment horizontal="right"/>
    </xf>
    <xf numFmtId="0" fontId="4" fillId="0" borderId="3" xfId="14" applyFont="1" applyBorder="1"/>
    <xf numFmtId="10" fontId="4" fillId="0" borderId="11" xfId="14" applyNumberFormat="1" applyFont="1" applyBorder="1" applyAlignment="1">
      <alignment horizontal="center"/>
    </xf>
    <xf numFmtId="0" fontId="4" fillId="0" borderId="8" xfId="14" applyFont="1" applyBorder="1"/>
    <xf numFmtId="10" fontId="4" fillId="0" borderId="9" xfId="14" applyNumberFormat="1" applyFont="1" applyBorder="1" applyAlignment="1">
      <alignment horizontal="center"/>
    </xf>
    <xf numFmtId="0" fontId="4" fillId="0" borderId="10" xfId="14" applyFont="1" applyBorder="1" applyAlignment="1">
      <alignment horizontal="center"/>
    </xf>
    <xf numFmtId="3" fontId="4" fillId="0" borderId="7" xfId="14" applyNumberFormat="1" applyFont="1" applyBorder="1" applyAlignment="1">
      <alignment horizontal="right"/>
    </xf>
    <xf numFmtId="0" fontId="4" fillId="0" borderId="11" xfId="14" applyFont="1" applyBorder="1" applyAlignment="1">
      <alignment horizontal="right"/>
    </xf>
    <xf numFmtId="0" fontId="4" fillId="0" borderId="2" xfId="14" applyFont="1" applyBorder="1" applyAlignment="1">
      <alignment horizontal="center"/>
    </xf>
    <xf numFmtId="0" fontId="4" fillId="0" borderId="0" xfId="14" applyFont="1"/>
    <xf numFmtId="3" fontId="4" fillId="0" borderId="0" xfId="14" applyNumberFormat="1" applyFont="1" applyAlignment="1">
      <alignment horizontal="right"/>
    </xf>
    <xf numFmtId="0" fontId="4" fillId="0" borderId="12" xfId="14" applyFont="1" applyBorder="1" applyAlignment="1">
      <alignment horizontal="right"/>
    </xf>
    <xf numFmtId="4" fontId="3" fillId="0" borderId="2" xfId="14" applyNumberFormat="1" applyFont="1" applyBorder="1" applyAlignment="1">
      <alignment horizontal="right"/>
    </xf>
    <xf numFmtId="0" fontId="4" fillId="0" borderId="2" xfId="14" applyFont="1" applyBorder="1"/>
    <xf numFmtId="0" fontId="4" fillId="0" borderId="1" xfId="14" applyFont="1" applyBorder="1" applyAlignment="1">
      <alignment horizontal="center"/>
    </xf>
    <xf numFmtId="0" fontId="4" fillId="0" borderId="5" xfId="14" applyFont="1" applyBorder="1"/>
    <xf numFmtId="0" fontId="4" fillId="0" borderId="5" xfId="14" quotePrefix="1" applyFont="1" applyBorder="1" applyAlignment="1">
      <alignment horizontal="left"/>
    </xf>
    <xf numFmtId="0" fontId="9" fillId="0" borderId="8" xfId="11" applyFont="1" applyBorder="1"/>
    <xf numFmtId="0" fontId="4" fillId="0" borderId="13" xfId="14" applyFont="1" applyBorder="1" applyAlignment="1">
      <alignment horizontal="right"/>
    </xf>
    <xf numFmtId="0" fontId="4" fillId="0" borderId="1" xfId="14" applyFont="1" applyBorder="1"/>
    <xf numFmtId="43" fontId="4" fillId="0" borderId="8" xfId="16" applyFont="1" applyBorder="1"/>
    <xf numFmtId="0" fontId="4" fillId="0" borderId="8" xfId="14" applyFont="1" applyBorder="1" applyAlignment="1">
      <alignment horizontal="right"/>
    </xf>
    <xf numFmtId="3" fontId="4" fillId="0" borderId="8" xfId="14" applyNumberFormat="1" applyFont="1" applyBorder="1" applyAlignment="1">
      <alignment horizontal="right"/>
    </xf>
    <xf numFmtId="0" fontId="4" fillId="0" borderId="9" xfId="14" applyFont="1" applyBorder="1"/>
    <xf numFmtId="190" fontId="13" fillId="0" borderId="0" xfId="11" applyNumberFormat="1" applyFont="1"/>
    <xf numFmtId="190" fontId="14" fillId="0" borderId="17" xfId="11" applyNumberFormat="1" applyFont="1" applyBorder="1"/>
    <xf numFmtId="4" fontId="9" fillId="0" borderId="1" xfId="11" applyNumberFormat="1" applyFont="1" applyBorder="1"/>
    <xf numFmtId="0" fontId="7" fillId="0" borderId="0" xfId="14" applyFont="1"/>
    <xf numFmtId="4" fontId="3" fillId="0" borderId="1" xfId="14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 indent="1"/>
    </xf>
    <xf numFmtId="0" fontId="4" fillId="0" borderId="4" xfId="3" applyFont="1" applyBorder="1" applyAlignment="1">
      <alignment horizontal="left" vertical="center" indent="1"/>
    </xf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6" xfId="4" applyFont="1" applyBorder="1" applyAlignment="1">
      <alignment horizontal="right"/>
    </xf>
    <xf numFmtId="0" fontId="4" fillId="0" borderId="6" xfId="4" applyFont="1" applyBorder="1" applyAlignment="1">
      <alignment horizontal="center"/>
    </xf>
    <xf numFmtId="4" fontId="3" fillId="0" borderId="1" xfId="4" applyNumberFormat="1" applyFont="1" applyBorder="1" applyAlignment="1">
      <alignment horizontal="right"/>
    </xf>
    <xf numFmtId="0" fontId="4" fillId="0" borderId="0" xfId="14" applyFont="1" applyAlignment="1">
      <alignment horizontal="center"/>
    </xf>
    <xf numFmtId="0" fontId="4" fillId="0" borderId="6" xfId="14" applyFont="1" applyBorder="1" applyAlignment="1">
      <alignment horizontal="right"/>
    </xf>
    <xf numFmtId="0" fontId="4" fillId="0" borderId="6" xfId="14" applyFont="1" applyBorder="1" applyAlignment="1">
      <alignment horizontal="center"/>
    </xf>
    <xf numFmtId="0" fontId="4" fillId="0" borderId="4" xfId="0" applyFont="1" applyBorder="1" applyAlignment="1">
      <alignment horizontal="left" vertical="center" indent="1" shrinkToFit="1"/>
    </xf>
    <xf numFmtId="43" fontId="4" fillId="0" borderId="4" xfId="1" applyFont="1" applyBorder="1" applyAlignment="1">
      <alignment horizontal="center" vertical="center" shrinkToFit="1"/>
    </xf>
    <xf numFmtId="43" fontId="4" fillId="0" borderId="2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3" fontId="4" fillId="0" borderId="3" xfId="1" applyFont="1" applyBorder="1" applyAlignment="1">
      <alignment horizontal="center" vertical="center" shrinkToFit="1"/>
    </xf>
    <xf numFmtId="43" fontId="3" fillId="0" borderId="3" xfId="1" applyFont="1" applyBorder="1" applyAlignment="1">
      <alignment horizontal="center" vertical="center" shrinkToFit="1"/>
    </xf>
    <xf numFmtId="43" fontId="4" fillId="0" borderId="1" xfId="1" applyFont="1" applyBorder="1" applyAlignment="1">
      <alignment horizontal="center" shrinkToFit="1"/>
    </xf>
    <xf numFmtId="43" fontId="4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3" fontId="4" fillId="0" borderId="4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3" fontId="4" fillId="0" borderId="3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3" fontId="7" fillId="0" borderId="8" xfId="6" applyFont="1" applyBorder="1"/>
    <xf numFmtId="0" fontId="4" fillId="0" borderId="0" xfId="17" applyFont="1"/>
    <xf numFmtId="0" fontId="4" fillId="0" borderId="0" xfId="12" applyFont="1"/>
    <xf numFmtId="0" fontId="4" fillId="0" borderId="0" xfId="12" applyFont="1" applyAlignment="1">
      <alignment horizontal="right"/>
    </xf>
    <xf numFmtId="0" fontId="3" fillId="0" borderId="3" xfId="12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0" fontId="3" fillId="0" borderId="1" xfId="12" applyFont="1" applyBorder="1" applyAlignment="1">
      <alignment horizontal="center" vertical="center"/>
    </xf>
    <xf numFmtId="0" fontId="4" fillId="0" borderId="1" xfId="12" applyFont="1" applyBorder="1" applyAlignment="1">
      <alignment horizontal="center" vertical="center"/>
    </xf>
    <xf numFmtId="0" fontId="3" fillId="0" borderId="1" xfId="12" applyFont="1" applyBorder="1" applyAlignment="1">
      <alignment horizontal="left" vertical="center"/>
    </xf>
    <xf numFmtId="0" fontId="3" fillId="0" borderId="4" xfId="12" applyFont="1" applyBorder="1" applyAlignment="1">
      <alignment horizontal="center"/>
    </xf>
    <xf numFmtId="0" fontId="3" fillId="0" borderId="4" xfId="12" applyFont="1" applyBorder="1" applyAlignment="1">
      <alignment horizontal="left" vertical="center"/>
    </xf>
    <xf numFmtId="0" fontId="4" fillId="0" borderId="4" xfId="12" applyFont="1" applyBorder="1" applyAlignment="1">
      <alignment horizontal="center" vertical="center"/>
    </xf>
    <xf numFmtId="3" fontId="4" fillId="0" borderId="4" xfId="12" applyNumberFormat="1" applyFont="1" applyBorder="1" applyAlignment="1">
      <alignment horizontal="left" vertical="center"/>
    </xf>
    <xf numFmtId="0" fontId="3" fillId="0" borderId="4" xfId="12" applyFont="1" applyBorder="1" applyAlignment="1">
      <alignment horizontal="center" vertical="center"/>
    </xf>
    <xf numFmtId="0" fontId="3" fillId="0" borderId="4" xfId="12" applyFont="1" applyBorder="1" applyAlignment="1">
      <alignment horizontal="left" vertical="center" indent="1"/>
    </xf>
    <xf numFmtId="0" fontId="4" fillId="0" borderId="4" xfId="12" applyFont="1" applyBorder="1" applyAlignment="1">
      <alignment horizontal="left" vertical="center" indent="1"/>
    </xf>
    <xf numFmtId="0" fontId="4" fillId="0" borderId="4" xfId="12" applyFont="1" applyBorder="1" applyAlignment="1">
      <alignment horizontal="left" vertical="center"/>
    </xf>
    <xf numFmtId="0" fontId="4" fillId="0" borderId="4" xfId="12" applyFont="1" applyBorder="1" applyAlignment="1">
      <alignment horizontal="left" vertical="center" indent="2"/>
    </xf>
    <xf numFmtId="0" fontId="4" fillId="0" borderId="2" xfId="12" applyFont="1" applyBorder="1" applyAlignment="1">
      <alignment horizontal="center" vertical="center"/>
    </xf>
    <xf numFmtId="0" fontId="4" fillId="0" borderId="2" xfId="12" applyFont="1" applyBorder="1" applyAlignment="1">
      <alignment horizontal="left" vertical="center"/>
    </xf>
    <xf numFmtId="0" fontId="4" fillId="0" borderId="3" xfId="12" applyFont="1" applyBorder="1" applyAlignment="1">
      <alignment horizontal="center" vertical="center"/>
    </xf>
    <xf numFmtId="3" fontId="4" fillId="0" borderId="3" xfId="12" applyNumberFormat="1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/>
    </xf>
    <xf numFmtId="0" fontId="4" fillId="0" borderId="2" xfId="12" applyFont="1" applyBorder="1" applyAlignment="1">
      <alignment horizontal="left" vertical="center" indent="2"/>
    </xf>
    <xf numFmtId="0" fontId="4" fillId="0" borderId="0" xfId="12" applyFont="1" applyAlignment="1">
      <alignment horizontal="center" vertical="center"/>
    </xf>
    <xf numFmtId="3" fontId="4" fillId="0" borderId="0" xfId="12" applyNumberFormat="1" applyFont="1" applyAlignment="1">
      <alignment horizontal="center" vertical="center"/>
    </xf>
    <xf numFmtId="49" fontId="4" fillId="0" borderId="0" xfId="12" applyNumberFormat="1" applyFont="1" applyAlignment="1">
      <alignment vertical="center"/>
    </xf>
    <xf numFmtId="0" fontId="4" fillId="0" borderId="0" xfId="12" applyFont="1" applyAlignment="1">
      <alignment horizontal="center"/>
    </xf>
    <xf numFmtId="43" fontId="4" fillId="0" borderId="0" xfId="1" applyFont="1"/>
    <xf numFmtId="43" fontId="4" fillId="0" borderId="0" xfId="12" applyNumberFormat="1" applyFont="1"/>
    <xf numFmtId="43" fontId="4" fillId="0" borderId="4" xfId="1" applyFont="1" applyFill="1" applyBorder="1" applyAlignment="1">
      <alignment horizontal="center" vertical="center"/>
    </xf>
    <xf numFmtId="0" fontId="3" fillId="0" borderId="0" xfId="10" applyFont="1" applyAlignment="1">
      <alignment horizontal="center"/>
    </xf>
    <xf numFmtId="0" fontId="3" fillId="0" borderId="0" xfId="10" applyFont="1" applyAlignment="1">
      <alignment horizontal="right"/>
    </xf>
    <xf numFmtId="0" fontId="3" fillId="0" borderId="19" xfId="10" applyFont="1" applyBorder="1" applyAlignment="1">
      <alignment horizontal="center" vertical="top"/>
    </xf>
    <xf numFmtId="0" fontId="3" fillId="0" borderId="8" xfId="10" applyFont="1" applyBorder="1" applyAlignment="1">
      <alignment horizontal="center" vertical="top"/>
    </xf>
    <xf numFmtId="0" fontId="3" fillId="0" borderId="9" xfId="10" applyFont="1" applyBorder="1" applyAlignment="1">
      <alignment horizontal="center" vertical="top"/>
    </xf>
    <xf numFmtId="0" fontId="3" fillId="0" borderId="19" xfId="10" applyFont="1" applyBorder="1" applyAlignment="1">
      <alignment horizontal="left"/>
    </xf>
    <xf numFmtId="0" fontId="3" fillId="0" borderId="8" xfId="10" applyFont="1" applyBorder="1" applyAlignment="1">
      <alignment horizontal="left"/>
    </xf>
    <xf numFmtId="0" fontId="3" fillId="0" borderId="9" xfId="10" applyFont="1" applyBorder="1" applyAlignment="1">
      <alignment horizontal="left"/>
    </xf>
    <xf numFmtId="4" fontId="3" fillId="0" borderId="19" xfId="10" applyNumberFormat="1" applyFont="1" applyBorder="1"/>
    <xf numFmtId="4" fontId="3" fillId="0" borderId="9" xfId="10" applyNumberFormat="1" applyFont="1" applyBorder="1"/>
    <xf numFmtId="0" fontId="4" fillId="0" borderId="19" xfId="10" applyFont="1" applyBorder="1"/>
    <xf numFmtId="0" fontId="4" fillId="0" borderId="9" xfId="10" applyFont="1" applyBorder="1"/>
    <xf numFmtId="0" fontId="11" fillId="0" borderId="19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11" fillId="0" borderId="9" xfId="10" applyFont="1" applyBorder="1" applyAlignment="1">
      <alignment horizontal="center" vertical="center"/>
    </xf>
    <xf numFmtId="0" fontId="4" fillId="0" borderId="19" xfId="10" applyFont="1" applyBorder="1" applyAlignment="1">
      <alignment horizontal="center"/>
    </xf>
    <xf numFmtId="0" fontId="4" fillId="0" borderId="8" xfId="10" applyFont="1" applyBorder="1" applyAlignment="1">
      <alignment horizontal="center"/>
    </xf>
    <xf numFmtId="0" fontId="4" fillId="0" borderId="9" xfId="10" applyFont="1" applyBorder="1" applyAlignment="1">
      <alignment horizontal="center"/>
    </xf>
    <xf numFmtId="0" fontId="4" fillId="0" borderId="0" xfId="10" applyFont="1" applyAlignment="1">
      <alignment horizontal="center" vertical="center"/>
    </xf>
    <xf numFmtId="0" fontId="3" fillId="0" borderId="1" xfId="10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0" fontId="3" fillId="0" borderId="10" xfId="10" applyFont="1" applyBorder="1" applyAlignment="1">
      <alignment horizontal="center" vertical="center"/>
    </xf>
    <xf numFmtId="0" fontId="19" fillId="0" borderId="5" xfId="10" applyFont="1" applyBorder="1" applyAlignment="1">
      <alignment horizontal="center"/>
    </xf>
    <xf numFmtId="0" fontId="19" fillId="0" borderId="7" xfId="10" applyFont="1" applyBorder="1" applyAlignment="1">
      <alignment horizontal="center"/>
    </xf>
    <xf numFmtId="4" fontId="3" fillId="0" borderId="20" xfId="10" applyNumberFormat="1" applyFont="1" applyBorder="1"/>
    <xf numFmtId="4" fontId="3" fillId="0" borderId="13" xfId="10" applyNumberFormat="1" applyFont="1" applyBorder="1"/>
    <xf numFmtId="4" fontId="3" fillId="0" borderId="21" xfId="10" applyNumberFormat="1" applyFont="1" applyBorder="1"/>
    <xf numFmtId="4" fontId="3" fillId="0" borderId="11" xfId="10" applyNumberFormat="1" applyFont="1" applyBorder="1"/>
    <xf numFmtId="0" fontId="8" fillId="0" borderId="0" xfId="15" applyFont="1" applyAlignment="1">
      <alignment horizontal="center"/>
    </xf>
    <xf numFmtId="0" fontId="8" fillId="0" borderId="0" xfId="1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14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11" applyFont="1" applyAlignment="1">
      <alignment horizontal="center" wrapText="1"/>
    </xf>
    <xf numFmtId="0" fontId="8" fillId="0" borderId="0" xfId="11" applyFont="1"/>
    <xf numFmtId="0" fontId="8" fillId="0" borderId="0" xfId="12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5" applyFont="1" applyAlignment="1">
      <alignment horizontal="center"/>
    </xf>
    <xf numFmtId="0" fontId="4" fillId="0" borderId="0" xfId="14" applyFont="1" applyAlignment="1">
      <alignment horizontal="center" shrinkToFit="1"/>
    </xf>
    <xf numFmtId="0" fontId="4" fillId="0" borderId="0" xfId="14" applyFont="1" applyAlignment="1">
      <alignment horizontal="center" vertical="top" wrapText="1"/>
    </xf>
    <xf numFmtId="0" fontId="4" fillId="0" borderId="13" xfId="10" applyFont="1" applyBorder="1" applyAlignment="1">
      <alignment horizontal="center"/>
    </xf>
    <xf numFmtId="0" fontId="4" fillId="0" borderId="11" xfId="10" applyFont="1" applyBorder="1" applyAlignment="1">
      <alignment horizontal="center"/>
    </xf>
    <xf numFmtId="0" fontId="4" fillId="0" borderId="7" xfId="1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5" applyFont="1" applyAlignment="1">
      <alignment horizontal="center"/>
    </xf>
    <xf numFmtId="0" fontId="8" fillId="0" borderId="0" xfId="5" applyFont="1"/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applyFont="1" applyAlignment="1">
      <alignment horizontal="right"/>
    </xf>
    <xf numFmtId="0" fontId="3" fillId="0" borderId="8" xfId="4" applyFont="1" applyBorder="1" applyAlignment="1">
      <alignment horizontal="center" vertical="top"/>
    </xf>
    <xf numFmtId="0" fontId="3" fillId="0" borderId="9" xfId="4" applyFont="1" applyBorder="1" applyAlignment="1">
      <alignment horizontal="center" vertical="top"/>
    </xf>
    <xf numFmtId="0" fontId="11" fillId="0" borderId="8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12" applyFont="1" applyBorder="1" applyAlignment="1">
      <alignment horizontal="center" vertical="center"/>
    </xf>
    <xf numFmtId="0" fontId="3" fillId="0" borderId="10" xfId="12" applyFont="1" applyBorder="1" applyAlignment="1">
      <alignment horizontal="center" vertical="center"/>
    </xf>
    <xf numFmtId="0" fontId="3" fillId="0" borderId="1" xfId="12" applyFont="1" applyBorder="1" applyAlignment="1">
      <alignment horizontal="center" vertical="center" wrapText="1"/>
    </xf>
    <xf numFmtId="0" fontId="3" fillId="0" borderId="10" xfId="12" applyFont="1" applyBorder="1" applyAlignment="1">
      <alignment horizontal="center" vertical="center" wrapText="1"/>
    </xf>
    <xf numFmtId="0" fontId="20" fillId="0" borderId="19" xfId="18" applyFont="1" applyBorder="1" applyAlignment="1">
      <alignment horizontal="center" vertical="center"/>
    </xf>
    <xf numFmtId="0" fontId="20" fillId="0" borderId="9" xfId="18" applyFont="1" applyBorder="1" applyAlignment="1">
      <alignment horizontal="center" vertical="center"/>
    </xf>
    <xf numFmtId="4" fontId="4" fillId="0" borderId="5" xfId="12" applyNumberFormat="1" applyFont="1" applyBorder="1" applyAlignment="1">
      <alignment horizontal="left" vertical="center"/>
    </xf>
    <xf numFmtId="0" fontId="7" fillId="0" borderId="0" xfId="17" applyFont="1" applyAlignment="1">
      <alignment horizontal="center"/>
    </xf>
    <xf numFmtId="0" fontId="3" fillId="0" borderId="3" xfId="12" applyFont="1" applyBorder="1" applyAlignment="1">
      <alignment horizontal="center" vertical="center" wrapText="1"/>
    </xf>
    <xf numFmtId="0" fontId="3" fillId="0" borderId="3" xfId="12" applyFont="1" applyBorder="1" applyAlignment="1">
      <alignment horizontal="center" vertical="center"/>
    </xf>
    <xf numFmtId="0" fontId="4" fillId="0" borderId="0" xfId="11" applyFont="1" applyAlignment="1">
      <alignment horizontal="center"/>
    </xf>
    <xf numFmtId="0" fontId="8" fillId="0" borderId="0" xfId="11" applyFont="1" applyAlignment="1">
      <alignment horizontal="center" vertical="center"/>
    </xf>
    <xf numFmtId="0" fontId="3" fillId="0" borderId="0" xfId="14" applyFont="1" applyAlignment="1">
      <alignment horizontal="center"/>
    </xf>
    <xf numFmtId="0" fontId="3" fillId="0" borderId="0" xfId="14" applyFont="1" applyAlignment="1">
      <alignment horizontal="right"/>
    </xf>
    <xf numFmtId="0" fontId="3" fillId="0" borderId="8" xfId="14" applyFont="1" applyBorder="1" applyAlignment="1">
      <alignment horizontal="center" vertical="top"/>
    </xf>
    <xf numFmtId="0" fontId="3" fillId="0" borderId="9" xfId="14" applyFont="1" applyBorder="1" applyAlignment="1">
      <alignment horizontal="center" vertical="top"/>
    </xf>
    <xf numFmtId="0" fontId="11" fillId="0" borderId="8" xfId="14" applyFont="1" applyBorder="1" applyAlignment="1">
      <alignment horizontal="center" vertical="center"/>
    </xf>
    <xf numFmtId="0" fontId="11" fillId="0" borderId="9" xfId="14" applyFont="1" applyBorder="1" applyAlignment="1">
      <alignment horizontal="center" vertical="center"/>
    </xf>
  </cellXfs>
  <cellStyles count="19">
    <cellStyle name="Comma" xfId="1" builtinId="3"/>
    <cellStyle name="Comma 2" xfId="6" xr:uid="{00000000-0005-0000-0000-000001000000}"/>
    <cellStyle name="Comma 2 2" xfId="16" xr:uid="{80A3C810-D35B-46C1-9C6B-A538D78CA707}"/>
    <cellStyle name="Normal" xfId="0" builtinId="0"/>
    <cellStyle name="Normal 2" xfId="12" xr:uid="{00000000-0005-0000-0000-000003000000}"/>
    <cellStyle name="Normal 9 7" xfId="18" xr:uid="{6AD7422B-6EC8-4A46-8029-866E9DF53260}"/>
    <cellStyle name="Normal_ซ่อมแซมห้องสมุด พระเทพฯ" xfId="4" xr:uid="{00000000-0005-0000-0000-000004000000}"/>
    <cellStyle name="Normal_ซ่อมแซมห้องสมุด พระเทพฯ 2" xfId="8" xr:uid="{00000000-0005-0000-0000-000005000000}"/>
    <cellStyle name="Normal_ซ่อมแซมห้องสมุด พระเทพฯ 2 2" xfId="14" xr:uid="{00000000-0005-0000-0000-000006000000}"/>
    <cellStyle name="Normal_ซ่อมแซมห้องสมุด พระเทพฯ 3" xfId="10" xr:uid="{00000000-0005-0000-0000-000007000000}"/>
    <cellStyle name="เครื่องหมายจุลภาค 2" xfId="7" xr:uid="{00000000-0005-0000-0000-000008000000}"/>
    <cellStyle name="เครื่องหมายจุลภาค 2 2" xfId="13" xr:uid="{00000000-0005-0000-0000-000009000000}"/>
    <cellStyle name="ปกติ 2" xfId="5" xr:uid="{00000000-0005-0000-0000-00000A000000}"/>
    <cellStyle name="ปกติ 2 2" xfId="11" xr:uid="{00000000-0005-0000-0000-00000B000000}"/>
    <cellStyle name="ปกติ_Sheet1" xfId="2" xr:uid="{00000000-0005-0000-0000-00000C000000}"/>
    <cellStyle name="ปกติ_Sheet1 2" xfId="17" xr:uid="{C0E60A22-3D70-4407-A050-F9706055FD38}"/>
    <cellStyle name="ปกติ_โรงรถพิสูจน์หลักฐาน 6 คัน" xfId="3" xr:uid="{00000000-0005-0000-0000-00000D000000}"/>
    <cellStyle name="ปกติ_สรุปผลการประมาณราคา(พี่กระจัด)" xfId="9" xr:uid="{00000000-0005-0000-0000-00000E000000}"/>
    <cellStyle name="ปกติ_สรุปผลการประมาณราคา(พี่กระจัด) 2" xfId="15" xr:uid="{00000000-0005-0000-0000-00000F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R53"/>
  <sheetViews>
    <sheetView tabSelected="1" view="pageBreakPreview" zoomScale="115" zoomScaleNormal="100" zoomScaleSheetLayoutView="115" workbookViewId="0">
      <selection activeCell="L24" sqref="L24"/>
    </sheetView>
  </sheetViews>
  <sheetFormatPr defaultColWidth="9.140625" defaultRowHeight="21" x14ac:dyDescent="0.45"/>
  <cols>
    <col min="1" max="1" width="6.5703125" style="106" customWidth="1"/>
    <col min="2" max="2" width="3.140625" style="106" customWidth="1"/>
    <col min="3" max="3" width="16.85546875" style="106" customWidth="1"/>
    <col min="4" max="4" width="8.28515625" style="106" customWidth="1"/>
    <col min="5" max="5" width="13.5703125" style="106" customWidth="1"/>
    <col min="6" max="6" width="18.7109375" style="106" customWidth="1"/>
    <col min="7" max="7" width="10.42578125" style="106" customWidth="1"/>
    <col min="8" max="8" width="13.7109375" style="106" customWidth="1"/>
    <col min="9" max="9" width="8" style="106" customWidth="1"/>
    <col min="10" max="16384" width="9.140625" style="106"/>
  </cols>
  <sheetData>
    <row r="1" spans="1:15" ht="20.100000000000001" customHeight="1" x14ac:dyDescent="0.45">
      <c r="A1" s="266" t="s">
        <v>119</v>
      </c>
      <c r="B1" s="266"/>
      <c r="C1" s="266"/>
      <c r="D1" s="266"/>
      <c r="E1" s="266"/>
      <c r="F1" s="266"/>
      <c r="G1" s="266"/>
      <c r="H1" s="266"/>
      <c r="I1" s="266"/>
    </row>
    <row r="2" spans="1:15" ht="20.100000000000001" customHeight="1" x14ac:dyDescent="0.45">
      <c r="A2" s="267" t="s">
        <v>46</v>
      </c>
      <c r="B2" s="267"/>
      <c r="C2" s="267"/>
      <c r="D2" s="267"/>
      <c r="E2" s="267"/>
      <c r="F2" s="267"/>
      <c r="G2" s="267"/>
      <c r="H2" s="267"/>
      <c r="I2" s="267"/>
      <c r="L2" s="106" t="s">
        <v>114</v>
      </c>
    </row>
    <row r="3" spans="1:15" s="108" customFormat="1" ht="20.100000000000001" customHeight="1" x14ac:dyDescent="0.45">
      <c r="A3" s="107" t="s">
        <v>12</v>
      </c>
      <c r="B3" s="107" t="s">
        <v>47</v>
      </c>
      <c r="C3" s="107"/>
      <c r="D3" s="107" t="str">
        <f>'ปร5 ก'!D3</f>
        <v>ติดตั้งตาข่ายกันนกบริเวณระเบียงกันสาดรอบอาคารศูนย์ราชการจังหวัดลำพูน</v>
      </c>
      <c r="E3" s="107"/>
      <c r="F3" s="107"/>
      <c r="G3" s="107"/>
      <c r="H3" s="107"/>
      <c r="I3" s="107"/>
    </row>
    <row r="4" spans="1:15" s="108" customFormat="1" ht="20.100000000000001" customHeight="1" x14ac:dyDescent="0.45">
      <c r="A4" s="107"/>
      <c r="B4" s="107"/>
      <c r="C4" s="107"/>
      <c r="D4" s="107"/>
      <c r="E4" s="107"/>
      <c r="F4" s="107"/>
      <c r="G4" s="107"/>
      <c r="H4" s="107"/>
      <c r="I4" s="107"/>
      <c r="N4" s="108" t="s">
        <v>115</v>
      </c>
    </row>
    <row r="5" spans="1:15" s="108" customFormat="1" ht="20.100000000000001" customHeight="1" x14ac:dyDescent="0.45">
      <c r="A5" s="107"/>
      <c r="B5" s="107" t="s">
        <v>16</v>
      </c>
      <c r="C5" s="107"/>
      <c r="D5" s="107" t="str">
        <f>'ปร5 ก'!D5</f>
        <v>บริเวณศูนย์ราชการจังหวัดลำพูน ต.ศรีบัวบาน อ.เมืองลำพูน จังหวัดลำพูน</v>
      </c>
      <c r="E5" s="107"/>
      <c r="F5" s="107"/>
      <c r="G5" s="107"/>
      <c r="H5" s="107"/>
      <c r="I5" s="107"/>
      <c r="N5" s="108" t="s">
        <v>116</v>
      </c>
      <c r="O5" s="108">
        <f>ปร4!M1</f>
        <v>2</v>
      </c>
    </row>
    <row r="6" spans="1:15" s="108" customFormat="1" ht="20.100000000000001" customHeight="1" x14ac:dyDescent="0.45">
      <c r="A6" s="107"/>
      <c r="B6" s="107" t="s">
        <v>48</v>
      </c>
      <c r="C6" s="107"/>
      <c r="D6" s="107" t="str">
        <f>'ปร5 ก'!D7</f>
        <v>ส.ยผจ.ลพ. 05/2566</v>
      </c>
      <c r="E6" s="107"/>
      <c r="F6" s="107"/>
      <c r="G6" s="107"/>
      <c r="H6" s="107"/>
      <c r="I6" s="107"/>
      <c r="N6" s="108" t="s">
        <v>117</v>
      </c>
      <c r="O6" s="108">
        <f>IF('ปร5 ก'!H23=0,0,1)</f>
        <v>1</v>
      </c>
    </row>
    <row r="7" spans="1:15" s="108" customFormat="1" ht="20.100000000000001" customHeight="1" x14ac:dyDescent="0.45">
      <c r="A7" s="107"/>
      <c r="B7" s="107" t="s">
        <v>56</v>
      </c>
      <c r="C7" s="107"/>
      <c r="D7" s="107" t="str">
        <f>'ปร5 ก'!D4</f>
        <v>จังหวัดลำพูน</v>
      </c>
      <c r="E7" s="107"/>
      <c r="F7" s="107"/>
      <c r="G7" s="107"/>
      <c r="H7" s="107"/>
      <c r="I7" s="107"/>
      <c r="N7" s="108" t="s">
        <v>118</v>
      </c>
      <c r="O7" s="108">
        <f>IF('ปร5 ข'!H23=0,0,1)</f>
        <v>0</v>
      </c>
    </row>
    <row r="8" spans="1:15" s="108" customFormat="1" ht="20.100000000000001" customHeight="1" x14ac:dyDescent="0.45">
      <c r="A8" s="107"/>
      <c r="B8" s="107" t="s">
        <v>49</v>
      </c>
      <c r="C8" s="107"/>
      <c r="D8" s="107"/>
      <c r="E8" s="109" t="s">
        <v>58</v>
      </c>
      <c r="F8" s="110">
        <f>SUM(O5:O7)</f>
        <v>3</v>
      </c>
      <c r="G8" s="107" t="s">
        <v>54</v>
      </c>
      <c r="H8" s="107"/>
      <c r="I8" s="107"/>
    </row>
    <row r="9" spans="1:15" s="108" customFormat="1" ht="20.100000000000001" customHeight="1" x14ac:dyDescent="0.45">
      <c r="A9" s="107"/>
      <c r="B9" s="107" t="str">
        <f>'ปร5 ก'!B9</f>
        <v>กำหนดราคากลางเมื่อวันที่      19     เดือน   มกราคม  พ.ศ. 2566</v>
      </c>
      <c r="C9" s="107"/>
      <c r="D9" s="107"/>
      <c r="E9" s="107"/>
      <c r="F9" s="107"/>
      <c r="G9" s="107"/>
      <c r="H9" s="107"/>
      <c r="I9" s="107"/>
    </row>
    <row r="10" spans="1:15" s="108" customFormat="1" ht="20.100000000000001" customHeight="1" x14ac:dyDescent="0.45">
      <c r="A10" s="111"/>
      <c r="B10" s="111"/>
      <c r="C10" s="111"/>
      <c r="D10" s="111"/>
      <c r="E10" s="111"/>
      <c r="F10" s="111"/>
      <c r="G10" s="111"/>
      <c r="H10" s="111"/>
      <c r="I10" s="112" t="s">
        <v>50</v>
      </c>
    </row>
    <row r="11" spans="1:15" s="114" customFormat="1" ht="20.100000000000001" customHeight="1" x14ac:dyDescent="0.5">
      <c r="A11" s="113" t="s">
        <v>6</v>
      </c>
      <c r="B11" s="268" t="s">
        <v>0</v>
      </c>
      <c r="C11" s="269"/>
      <c r="D11" s="269"/>
      <c r="E11" s="269"/>
      <c r="F11" s="270"/>
      <c r="G11" s="268" t="s">
        <v>51</v>
      </c>
      <c r="H11" s="270"/>
      <c r="I11" s="113" t="s">
        <v>4</v>
      </c>
    </row>
    <row r="12" spans="1:15" s="108" customFormat="1" ht="20.100000000000001" customHeight="1" x14ac:dyDescent="0.45">
      <c r="A12" s="115">
        <f>IF('ปร5 ก'!H23=0,"",1)</f>
        <v>1</v>
      </c>
      <c r="B12" s="271" t="str">
        <f>IF('ปร5 ก'!H23=0,"","ประเภทงานก่อสร้าง")</f>
        <v>ประเภทงานก่อสร้าง</v>
      </c>
      <c r="C12" s="272"/>
      <c r="D12" s="272"/>
      <c r="E12" s="272"/>
      <c r="F12" s="273"/>
      <c r="G12" s="274">
        <f>IF('ปร5 ก'!H23=0,"",'ปร5 ก'!H23)</f>
        <v>2355100</v>
      </c>
      <c r="H12" s="275"/>
      <c r="I12" s="116"/>
      <c r="M12" s="108">
        <f>F12</f>
        <v>0</v>
      </c>
    </row>
    <row r="13" spans="1:15" s="108" customFormat="1" ht="20.100000000000001" customHeight="1" x14ac:dyDescent="0.45">
      <c r="A13" s="115">
        <v>2</v>
      </c>
      <c r="B13" s="271" t="s">
        <v>113</v>
      </c>
      <c r="C13" s="272"/>
      <c r="D13" s="272"/>
      <c r="E13" s="272"/>
      <c r="F13" s="273"/>
      <c r="G13" s="274">
        <f>'ปร4 (พิเศษ)'!I24</f>
        <v>21530</v>
      </c>
      <c r="H13" s="275"/>
      <c r="I13" s="116"/>
    </row>
    <row r="14" spans="1:15" s="108" customFormat="1" ht="20.100000000000001" customHeight="1" x14ac:dyDescent="0.45">
      <c r="A14" s="115"/>
      <c r="B14" s="271"/>
      <c r="C14" s="272"/>
      <c r="D14" s="272"/>
      <c r="E14" s="272"/>
      <c r="F14" s="273"/>
      <c r="G14" s="276"/>
      <c r="H14" s="277"/>
      <c r="I14" s="116"/>
    </row>
    <row r="15" spans="1:15" s="108" customFormat="1" ht="20.100000000000001" customHeight="1" x14ac:dyDescent="0.45">
      <c r="A15" s="118"/>
      <c r="B15" s="278"/>
      <c r="C15" s="279"/>
      <c r="D15" s="279"/>
      <c r="E15" s="279"/>
      <c r="F15" s="280"/>
      <c r="G15" s="276"/>
      <c r="H15" s="277"/>
      <c r="I15" s="119"/>
      <c r="M15" s="108">
        <f>F15</f>
        <v>0</v>
      </c>
    </row>
    <row r="16" spans="1:15" s="108" customFormat="1" ht="20.100000000000001" customHeight="1" x14ac:dyDescent="0.45">
      <c r="A16" s="118"/>
      <c r="B16" s="281"/>
      <c r="C16" s="282"/>
      <c r="D16" s="282"/>
      <c r="E16" s="282"/>
      <c r="F16" s="283"/>
      <c r="G16" s="276"/>
      <c r="H16" s="277"/>
      <c r="I16" s="119"/>
      <c r="M16" s="108">
        <f>F16</f>
        <v>0</v>
      </c>
    </row>
    <row r="17" spans="1:18" s="108" customFormat="1" ht="20.100000000000001" customHeight="1" x14ac:dyDescent="0.45">
      <c r="A17" s="118"/>
      <c r="B17" s="281"/>
      <c r="C17" s="282"/>
      <c r="D17" s="282"/>
      <c r="E17" s="282"/>
      <c r="F17" s="283"/>
      <c r="G17" s="276"/>
      <c r="H17" s="277"/>
      <c r="I17" s="119"/>
      <c r="M17" s="108">
        <f>F16</f>
        <v>0</v>
      </c>
    </row>
    <row r="18" spans="1:18" s="108" customFormat="1" ht="20.100000000000001" customHeight="1" x14ac:dyDescent="0.45">
      <c r="A18" s="118"/>
      <c r="B18" s="281"/>
      <c r="C18" s="282"/>
      <c r="D18" s="282"/>
      <c r="E18" s="282"/>
      <c r="F18" s="283"/>
      <c r="G18" s="276"/>
      <c r="H18" s="277"/>
      <c r="I18" s="119"/>
      <c r="M18" s="108">
        <f>F17</f>
        <v>0</v>
      </c>
    </row>
    <row r="19" spans="1:18" s="108" customFormat="1" ht="20.100000000000001" customHeight="1" x14ac:dyDescent="0.45">
      <c r="A19" s="118"/>
      <c r="B19" s="281"/>
      <c r="C19" s="282"/>
      <c r="D19" s="282"/>
      <c r="E19" s="282"/>
      <c r="F19" s="283"/>
      <c r="G19" s="276"/>
      <c r="H19" s="277"/>
      <c r="I19" s="119"/>
      <c r="M19" s="108">
        <f>F18</f>
        <v>0</v>
      </c>
    </row>
    <row r="20" spans="1:18" s="108" customFormat="1" ht="20.100000000000001" customHeight="1" x14ac:dyDescent="0.45">
      <c r="A20" s="285" t="s">
        <v>26</v>
      </c>
      <c r="B20" s="281" t="s">
        <v>52</v>
      </c>
      <c r="C20" s="282"/>
      <c r="D20" s="282"/>
      <c r="E20" s="282"/>
      <c r="F20" s="283"/>
      <c r="G20" s="274">
        <f>SUM(G12:H19)</f>
        <v>2376630</v>
      </c>
      <c r="H20" s="275"/>
      <c r="I20" s="116"/>
      <c r="M20" s="108">
        <f>SUM(M12:M19)</f>
        <v>0</v>
      </c>
      <c r="P20" s="108" t="e">
        <f>#REF!</f>
        <v>#REF!</v>
      </c>
      <c r="Q20" s="108">
        <v>18</v>
      </c>
      <c r="R20" s="108" t="e">
        <f>Q20*P20</f>
        <v>#REF!</v>
      </c>
    </row>
    <row r="21" spans="1:18" s="108" customFormat="1" ht="20.100000000000001" customHeight="1" x14ac:dyDescent="0.45">
      <c r="A21" s="286"/>
      <c r="C21" s="288" t="s">
        <v>53</v>
      </c>
      <c r="D21" s="121"/>
      <c r="E21" s="121"/>
      <c r="F21" s="121"/>
      <c r="G21" s="290">
        <f>G20</f>
        <v>2376630</v>
      </c>
      <c r="H21" s="291"/>
      <c r="I21" s="306"/>
    </row>
    <row r="22" spans="1:18" s="108" customFormat="1" ht="20.100000000000001" customHeight="1" x14ac:dyDescent="0.45">
      <c r="A22" s="287"/>
      <c r="B22" s="122"/>
      <c r="C22" s="289"/>
      <c r="D22" s="308" t="str">
        <f>"("&amp;BAHTTEXT(G21)&amp;")"</f>
        <v>(สองล้านสามแสนเจ็ดหมื่นหกพันหกร้อยสามสิบบาทถ้วน)</v>
      </c>
      <c r="E22" s="308"/>
      <c r="F22" s="308"/>
      <c r="G22" s="292"/>
      <c r="H22" s="293"/>
      <c r="I22" s="307"/>
    </row>
    <row r="23" spans="1:18" s="108" customFormat="1" ht="20.100000000000001" customHeight="1" x14ac:dyDescent="0.4">
      <c r="A23" s="123"/>
      <c r="B23" s="124"/>
      <c r="C23" s="124"/>
      <c r="D23" s="124"/>
      <c r="E23" s="124"/>
      <c r="F23" s="124"/>
      <c r="G23" s="124"/>
      <c r="H23" s="124"/>
      <c r="I23" s="124"/>
    </row>
    <row r="24" spans="1:18" s="108" customFormat="1" ht="20.100000000000001" customHeight="1" x14ac:dyDescent="0.4">
      <c r="A24" s="284" t="str">
        <f>'ปร5 ข'!A27:I27</f>
        <v>คณะกรรมการกำหนดราคากลาง ตามคำสั่งจังหวัดลำพูน ที่ 2235/2565 ลงวันที่ 31 ตุลาคม 2565</v>
      </c>
      <c r="B24" s="284"/>
      <c r="C24" s="284"/>
      <c r="D24" s="284"/>
      <c r="E24" s="284"/>
      <c r="F24" s="284"/>
      <c r="G24" s="284"/>
      <c r="H24" s="284"/>
      <c r="I24" s="284"/>
    </row>
    <row r="25" spans="1:18" s="108" customFormat="1" ht="20.100000000000001" customHeight="1" x14ac:dyDescent="0.45">
      <c r="A25" s="125"/>
      <c r="B25" s="125"/>
      <c r="C25" s="125"/>
      <c r="D25" s="125"/>
      <c r="E25" s="125"/>
      <c r="F25" s="125"/>
      <c r="G25" s="125"/>
      <c r="H25" s="125"/>
      <c r="I25" s="125"/>
    </row>
    <row r="26" spans="1:18" s="108" customFormat="1" ht="20.100000000000001" customHeight="1" x14ac:dyDescent="0.45">
      <c r="A26" s="125"/>
      <c r="B26" s="125"/>
      <c r="C26" s="49"/>
      <c r="D26" s="22"/>
      <c r="E26" s="305" t="s">
        <v>33</v>
      </c>
      <c r="F26" s="305"/>
      <c r="G26" s="305"/>
      <c r="H26" s="189" t="s">
        <v>77</v>
      </c>
      <c r="I26" s="125"/>
      <c r="L26" s="108" t="s">
        <v>34</v>
      </c>
      <c r="O26" s="108" t="s">
        <v>35</v>
      </c>
      <c r="P26" s="108">
        <f>M50</f>
        <v>0</v>
      </c>
      <c r="Q26" s="108" t="s">
        <v>36</v>
      </c>
    </row>
    <row r="27" spans="1:18" s="108" customFormat="1" ht="20.100000000000001" customHeight="1" x14ac:dyDescent="0.45">
      <c r="A27" s="125"/>
      <c r="B27" s="125"/>
      <c r="C27" s="22"/>
      <c r="D27" s="49"/>
      <c r="E27" s="297" t="str">
        <f>'ปร5 ข'!E30:G30</f>
        <v>(นายทศพล พรหมแปง)</v>
      </c>
      <c r="F27" s="297"/>
      <c r="G27" s="297"/>
      <c r="H27" s="189"/>
      <c r="I27" s="125"/>
      <c r="L27" s="108" t="s">
        <v>37</v>
      </c>
      <c r="O27" s="108" t="s">
        <v>35</v>
      </c>
      <c r="P27" s="108">
        <v>30000000</v>
      </c>
      <c r="Q27" s="108" t="s">
        <v>36</v>
      </c>
    </row>
    <row r="28" spans="1:18" s="108" customFormat="1" ht="20.100000000000001" customHeight="1" x14ac:dyDescent="0.45">
      <c r="A28" s="125"/>
      <c r="B28" s="125"/>
      <c r="C28" s="49"/>
      <c r="D28" s="49"/>
      <c r="E28" s="304" t="str">
        <f>'ปร5 ข'!E31:G31</f>
        <v>นักวิชาการคอมพิวเตอร์ชำนาญการ สำนักงานจังหวัดลำพูน</v>
      </c>
      <c r="F28" s="304"/>
      <c r="G28" s="304"/>
      <c r="H28" s="189"/>
      <c r="I28" s="125"/>
      <c r="L28" s="108" t="s">
        <v>38</v>
      </c>
      <c r="O28" s="108" t="s">
        <v>35</v>
      </c>
      <c r="P28" s="108">
        <v>40000000</v>
      </c>
      <c r="Q28" s="108" t="s">
        <v>36</v>
      </c>
    </row>
    <row r="29" spans="1:18" s="108" customFormat="1" ht="20.100000000000001" customHeight="1" x14ac:dyDescent="0.45">
      <c r="A29" s="125"/>
      <c r="B29" s="125"/>
      <c r="C29" s="49"/>
      <c r="D29" s="49"/>
      <c r="E29" s="22"/>
      <c r="F29" s="216"/>
      <c r="G29" s="189"/>
      <c r="H29" s="189"/>
      <c r="I29" s="125"/>
      <c r="L29" s="108" t="s">
        <v>39</v>
      </c>
      <c r="O29" s="108" t="s">
        <v>35</v>
      </c>
      <c r="P29" s="108">
        <v>1.2085999999999999</v>
      </c>
    </row>
    <row r="30" spans="1:18" s="108" customFormat="1" ht="20.100000000000001" customHeight="1" x14ac:dyDescent="0.45">
      <c r="A30" s="125"/>
      <c r="B30" s="125"/>
      <c r="C30" s="49"/>
      <c r="D30" s="49"/>
      <c r="I30" s="125"/>
      <c r="L30" s="108" t="s">
        <v>40</v>
      </c>
      <c r="O30" s="108" t="s">
        <v>35</v>
      </c>
      <c r="P30" s="108">
        <v>1.2061999999999999</v>
      </c>
    </row>
    <row r="31" spans="1:18" s="108" customFormat="1" ht="20.100000000000001" customHeight="1" x14ac:dyDescent="0.45">
      <c r="A31" s="125"/>
      <c r="B31" s="125"/>
      <c r="C31" s="49"/>
      <c r="D31" s="49"/>
      <c r="E31" s="305" t="s">
        <v>33</v>
      </c>
      <c r="F31" s="305"/>
      <c r="G31" s="305"/>
      <c r="H31" s="189" t="s">
        <v>78</v>
      </c>
      <c r="I31" s="125"/>
      <c r="L31" s="108" t="s">
        <v>41</v>
      </c>
      <c r="O31" s="108" t="s">
        <v>35</v>
      </c>
      <c r="P31" s="108">
        <f>P30+((P29-P30)*(P28-P26))/(P28-P27)</f>
        <v>1.2157999999999998</v>
      </c>
    </row>
    <row r="32" spans="1:18" s="108" customFormat="1" ht="20.100000000000001" customHeight="1" x14ac:dyDescent="0.45">
      <c r="A32" s="125"/>
      <c r="B32" s="125"/>
      <c r="C32" s="22"/>
      <c r="D32" s="22"/>
      <c r="E32" s="297" t="str">
        <f>'ปร5 ข'!E35:G35</f>
        <v>(นายธนันธร ทองพันธุ์)</v>
      </c>
      <c r="F32" s="297"/>
      <c r="G32" s="297"/>
      <c r="H32" s="189"/>
      <c r="I32" s="125"/>
    </row>
    <row r="33" spans="1:9" s="108" customFormat="1" ht="20.100000000000001" customHeight="1" x14ac:dyDescent="0.45">
      <c r="A33" s="125"/>
      <c r="B33" s="125"/>
      <c r="C33" s="22"/>
      <c r="D33" s="22"/>
      <c r="E33" s="304" t="str">
        <f>'ปร5 ข'!E36:G36</f>
        <v>พนักงานสถาปนิก สนง.โยธาธิการและผังเมืองจังหวัดลำพูน</v>
      </c>
      <c r="F33" s="304"/>
      <c r="G33" s="304"/>
      <c r="H33" s="189"/>
      <c r="I33" s="125"/>
    </row>
    <row r="34" spans="1:9" s="108" customFormat="1" ht="20.100000000000001" customHeight="1" x14ac:dyDescent="0.45">
      <c r="A34" s="125"/>
      <c r="B34" s="125"/>
      <c r="C34" s="49"/>
      <c r="D34" s="49"/>
      <c r="E34" s="160"/>
      <c r="F34" s="160"/>
      <c r="G34" s="160"/>
      <c r="H34" s="189"/>
      <c r="I34" s="125"/>
    </row>
    <row r="35" spans="1:9" s="108" customFormat="1" ht="20.100000000000001" customHeight="1" x14ac:dyDescent="0.45">
      <c r="A35" s="125"/>
      <c r="B35" s="125"/>
      <c r="C35" s="49"/>
      <c r="D35" s="49"/>
      <c r="E35" s="160"/>
      <c r="F35" s="160"/>
      <c r="G35" s="160"/>
      <c r="H35" s="189"/>
      <c r="I35" s="125"/>
    </row>
    <row r="36" spans="1:9" s="108" customFormat="1" ht="20.100000000000001" customHeight="1" x14ac:dyDescent="0.45">
      <c r="A36" s="125"/>
      <c r="B36" s="125"/>
      <c r="C36" s="22"/>
      <c r="D36" s="22"/>
      <c r="E36" s="296" t="s">
        <v>33</v>
      </c>
      <c r="F36" s="296"/>
      <c r="G36" s="296"/>
      <c r="H36" s="189" t="s">
        <v>78</v>
      </c>
      <c r="I36" s="125"/>
    </row>
    <row r="37" spans="1:9" ht="20.100000000000001" customHeight="1" x14ac:dyDescent="0.45">
      <c r="A37" s="131"/>
      <c r="B37" s="131"/>
      <c r="C37" s="22"/>
      <c r="D37" s="22"/>
      <c r="E37" s="297" t="str">
        <f>'ปร5 ข'!E40:G40</f>
        <v>(นายณัฐวัฒน์ ไชยอินต๊ะไพร)</v>
      </c>
      <c r="F37" s="297"/>
      <c r="G37" s="297"/>
      <c r="H37" s="189"/>
      <c r="I37" s="125"/>
    </row>
    <row r="38" spans="1:9" ht="20.100000000000001" customHeight="1" x14ac:dyDescent="0.45">
      <c r="A38" s="131"/>
      <c r="B38" s="131"/>
      <c r="C38" s="22"/>
      <c r="D38" s="22"/>
      <c r="E38" s="304" t="str">
        <f>'ปร5 ข'!E41:G41</f>
        <v>พนักงานพิมพ์ ส 3 สำนักงานจังหวัดลำพูน</v>
      </c>
      <c r="F38" s="304"/>
      <c r="G38" s="304"/>
      <c r="H38" s="189"/>
      <c r="I38" s="125"/>
    </row>
    <row r="39" spans="1:9" ht="20.100000000000001" customHeight="1" x14ac:dyDescent="0.45">
      <c r="A39" s="147"/>
      <c r="B39" s="125"/>
      <c r="C39" s="49"/>
      <c r="D39" s="49"/>
      <c r="E39" s="302"/>
      <c r="F39" s="302"/>
      <c r="G39" s="302"/>
      <c r="H39" s="125"/>
      <c r="I39" s="125"/>
    </row>
    <row r="40" spans="1:9" ht="20.100000000000001" customHeight="1" x14ac:dyDescent="0.45">
      <c r="A40" s="125"/>
      <c r="B40" s="125"/>
      <c r="C40" s="22"/>
      <c r="D40" s="22"/>
      <c r="E40" s="303"/>
      <c r="F40" s="303"/>
      <c r="G40" s="303"/>
      <c r="H40" s="151"/>
      <c r="I40" s="151"/>
    </row>
    <row r="41" spans="1:9" ht="20.100000000000001" customHeight="1" x14ac:dyDescent="0.45">
      <c r="A41" s="152"/>
      <c r="B41" s="152"/>
      <c r="C41" s="22"/>
      <c r="D41" s="22"/>
      <c r="E41" s="298"/>
      <c r="F41" s="298"/>
      <c r="G41" s="298"/>
      <c r="H41" s="152"/>
      <c r="I41" s="108"/>
    </row>
    <row r="42" spans="1:9" s="108" customFormat="1" ht="15" customHeight="1" x14ac:dyDescent="0.4">
      <c r="A42" s="152"/>
      <c r="B42" s="152"/>
      <c r="C42" s="153"/>
      <c r="D42" s="153"/>
      <c r="E42" s="153"/>
      <c r="F42" s="153"/>
      <c r="G42" s="153"/>
      <c r="H42" s="152"/>
    </row>
    <row r="43" spans="1:9" s="108" customFormat="1" ht="21.75" customHeight="1" x14ac:dyDescent="0.45">
      <c r="A43" s="152"/>
      <c r="B43" s="152"/>
      <c r="C43" s="154"/>
      <c r="D43" s="154"/>
      <c r="E43" s="299"/>
      <c r="F43" s="299"/>
      <c r="G43" s="299"/>
      <c r="H43" s="152"/>
    </row>
    <row r="44" spans="1:9" s="108" customFormat="1" ht="17.25" customHeight="1" x14ac:dyDescent="0.45">
      <c r="A44" s="152"/>
      <c r="B44" s="152"/>
      <c r="C44" s="153"/>
      <c r="D44" s="153"/>
      <c r="E44" s="300"/>
      <c r="F44" s="300"/>
      <c r="G44" s="300"/>
      <c r="H44" s="152"/>
    </row>
    <row r="45" spans="1:9" s="108" customFormat="1" ht="17.25" customHeight="1" x14ac:dyDescent="0.45">
      <c r="A45" s="152"/>
      <c r="B45" s="152"/>
      <c r="C45" s="153"/>
      <c r="D45" s="153"/>
      <c r="E45" s="301"/>
      <c r="F45" s="301"/>
      <c r="G45" s="301"/>
      <c r="H45" s="152"/>
    </row>
    <row r="46" spans="1:9" s="108" customFormat="1" ht="18" customHeight="1" x14ac:dyDescent="0.45">
      <c r="A46" s="154"/>
      <c r="B46" s="152"/>
      <c r="C46" s="153"/>
      <c r="D46" s="153"/>
      <c r="E46" s="301"/>
      <c r="F46" s="301"/>
      <c r="G46" s="301"/>
      <c r="H46" s="152"/>
    </row>
    <row r="47" spans="1:9" s="108" customFormat="1" ht="21" customHeight="1" x14ac:dyDescent="0.45">
      <c r="A47" s="155"/>
      <c r="B47" s="154"/>
      <c r="C47" s="154"/>
      <c r="D47" s="152"/>
      <c r="E47" s="156"/>
      <c r="F47" s="156"/>
      <c r="G47" s="156"/>
      <c r="H47" s="154"/>
    </row>
    <row r="48" spans="1:9" s="108" customFormat="1" ht="21" customHeight="1" x14ac:dyDescent="0.45">
      <c r="A48" s="154"/>
      <c r="B48" s="154"/>
      <c r="C48" s="156"/>
      <c r="D48" s="156"/>
      <c r="E48" s="156"/>
      <c r="F48" s="154"/>
      <c r="G48" s="154"/>
      <c r="H48" s="154"/>
    </row>
    <row r="49" spans="3:7" s="108" customFormat="1" x14ac:dyDescent="0.45">
      <c r="C49" s="157"/>
      <c r="D49" s="157"/>
      <c r="E49" s="294"/>
      <c r="F49" s="294"/>
      <c r="G49" s="294"/>
    </row>
    <row r="50" spans="3:7" s="108" customFormat="1" x14ac:dyDescent="0.45">
      <c r="C50" s="157"/>
      <c r="D50" s="157"/>
      <c r="E50" s="294"/>
      <c r="F50" s="294"/>
      <c r="G50" s="294"/>
    </row>
    <row r="51" spans="3:7" s="108" customFormat="1" x14ac:dyDescent="0.45">
      <c r="E51" s="295"/>
      <c r="F51" s="295"/>
      <c r="G51" s="295"/>
    </row>
    <row r="52" spans="3:7" s="108" customFormat="1" ht="18.75" x14ac:dyDescent="0.4"/>
    <row r="53" spans="3:7" s="108" customFormat="1" ht="18.75" x14ac:dyDescent="0.4"/>
  </sheetData>
  <mergeCells count="47">
    <mergeCell ref="E31:G31"/>
    <mergeCell ref="E32:G32"/>
    <mergeCell ref="E33:G33"/>
    <mergeCell ref="I21:I22"/>
    <mergeCell ref="D22:F22"/>
    <mergeCell ref="E26:G26"/>
    <mergeCell ref="E27:G27"/>
    <mergeCell ref="E28:G28"/>
    <mergeCell ref="E50:G50"/>
    <mergeCell ref="E51:G51"/>
    <mergeCell ref="E36:G36"/>
    <mergeCell ref="E37:G37"/>
    <mergeCell ref="E41:G41"/>
    <mergeCell ref="E43:G43"/>
    <mergeCell ref="E44:G44"/>
    <mergeCell ref="E45:G45"/>
    <mergeCell ref="E39:G39"/>
    <mergeCell ref="E40:G40"/>
    <mergeCell ref="E46:G46"/>
    <mergeCell ref="E49:G49"/>
    <mergeCell ref="E38:G38"/>
    <mergeCell ref="B19:F19"/>
    <mergeCell ref="G19:H19"/>
    <mergeCell ref="A24:I24"/>
    <mergeCell ref="A20:A22"/>
    <mergeCell ref="B20:F20"/>
    <mergeCell ref="G20:H20"/>
    <mergeCell ref="C21:C22"/>
    <mergeCell ref="G21:H22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A1:I1"/>
    <mergeCell ref="A2:I2"/>
    <mergeCell ref="B11:F11"/>
    <mergeCell ref="G11:H11"/>
    <mergeCell ref="B12:F12"/>
    <mergeCell ref="G12:H12"/>
  </mergeCells>
  <pageMargins left="0.55118110236220474" right="0.55118110236220474" top="0.39370078740157483" bottom="0.39370078740157483" header="0" footer="0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R57"/>
  <sheetViews>
    <sheetView view="pageBreakPreview" zoomScaleNormal="100" zoomScaleSheetLayoutView="100" workbookViewId="0">
      <selection activeCell="M23" sqref="M23"/>
    </sheetView>
  </sheetViews>
  <sheetFormatPr defaultColWidth="9.140625" defaultRowHeight="21" x14ac:dyDescent="0.45"/>
  <cols>
    <col min="1" max="1" width="6.5703125" style="23" customWidth="1"/>
    <col min="2" max="2" width="3.140625" style="23" customWidth="1"/>
    <col min="3" max="3" width="14.7109375" style="23" customWidth="1"/>
    <col min="4" max="4" width="8.28515625" style="23" customWidth="1"/>
    <col min="5" max="5" width="16.140625" style="23" customWidth="1"/>
    <col min="6" max="6" width="18.7109375" style="23" customWidth="1"/>
    <col min="7" max="7" width="10.42578125" style="23" customWidth="1"/>
    <col min="8" max="8" width="13.7109375" style="23" customWidth="1"/>
    <col min="9" max="9" width="8" style="23" customWidth="1"/>
    <col min="10" max="10" width="9.140625" style="23"/>
    <col min="11" max="11" width="11.140625" style="23" bestFit="1" customWidth="1"/>
    <col min="12" max="12" width="11.28515625" style="23" customWidth="1"/>
    <col min="13" max="13" width="12.5703125" style="23" customWidth="1"/>
    <col min="14" max="14" width="9.140625" style="23"/>
    <col min="15" max="15" width="9.85546875" style="23" bestFit="1" customWidth="1"/>
    <col min="16" max="16" width="10.85546875" style="23" bestFit="1" customWidth="1"/>
    <col min="17" max="16384" width="9.140625" style="23"/>
  </cols>
  <sheetData>
    <row r="1" spans="1:13" ht="20.100000000000001" customHeight="1" x14ac:dyDescent="0.45">
      <c r="A1" s="315" t="s">
        <v>75</v>
      </c>
      <c r="B1" s="315"/>
      <c r="C1" s="315"/>
      <c r="D1" s="315"/>
      <c r="E1" s="315"/>
      <c r="F1" s="315"/>
      <c r="G1" s="315"/>
      <c r="H1" s="315"/>
      <c r="I1" s="315"/>
    </row>
    <row r="2" spans="1:13" ht="20.100000000000001" customHeight="1" x14ac:dyDescent="0.45">
      <c r="A2" s="316" t="s">
        <v>45</v>
      </c>
      <c r="B2" s="316"/>
      <c r="C2" s="316"/>
      <c r="D2" s="316"/>
      <c r="E2" s="316"/>
      <c r="F2" s="316"/>
      <c r="G2" s="316"/>
      <c r="H2" s="316"/>
      <c r="I2" s="316"/>
    </row>
    <row r="3" spans="1:13" s="25" customFormat="1" ht="20.100000000000001" customHeight="1" x14ac:dyDescent="0.45">
      <c r="A3" s="24" t="s">
        <v>12</v>
      </c>
      <c r="B3" s="24" t="s">
        <v>44</v>
      </c>
      <c r="C3" s="24"/>
      <c r="D3" s="24" t="s">
        <v>127</v>
      </c>
      <c r="E3" s="24"/>
      <c r="F3" s="24"/>
      <c r="G3" s="24"/>
      <c r="H3" s="24"/>
      <c r="I3" s="24"/>
      <c r="L3" s="25" t="s">
        <v>13</v>
      </c>
    </row>
    <row r="4" spans="1:13" s="25" customFormat="1" ht="20.100000000000001" customHeight="1" x14ac:dyDescent="0.45">
      <c r="A4" s="24"/>
      <c r="B4" s="24" t="s">
        <v>14</v>
      </c>
      <c r="C4" s="24"/>
      <c r="D4" s="24" t="s">
        <v>70</v>
      </c>
      <c r="E4" s="24"/>
      <c r="F4" s="24"/>
      <c r="G4" s="24"/>
      <c r="H4" s="24"/>
      <c r="I4" s="24"/>
      <c r="L4" s="25" t="s">
        <v>15</v>
      </c>
      <c r="M4" s="25">
        <f>M3-24</f>
        <v>-24</v>
      </c>
    </row>
    <row r="5" spans="1:13" s="25" customFormat="1" ht="20.100000000000001" customHeight="1" x14ac:dyDescent="0.45">
      <c r="A5" s="24"/>
      <c r="B5" s="24" t="s">
        <v>16</v>
      </c>
      <c r="C5" s="24"/>
      <c r="D5" s="24" t="s">
        <v>71</v>
      </c>
      <c r="E5" s="24"/>
      <c r="F5" s="24"/>
      <c r="G5" s="24"/>
      <c r="H5" s="24"/>
      <c r="I5" s="24"/>
    </row>
    <row r="6" spans="1:13" s="25" customFormat="1" ht="20.100000000000001" customHeight="1" x14ac:dyDescent="0.45">
      <c r="A6" s="24"/>
      <c r="B6" s="24" t="s">
        <v>82</v>
      </c>
      <c r="C6" s="24"/>
      <c r="D6" s="24"/>
      <c r="E6" s="24"/>
      <c r="F6" s="24"/>
      <c r="G6" s="24"/>
      <c r="H6" s="24"/>
      <c r="I6" s="24"/>
    </row>
    <row r="7" spans="1:13" s="25" customFormat="1" ht="20.100000000000001" customHeight="1" x14ac:dyDescent="0.45">
      <c r="A7" s="24"/>
      <c r="B7" s="24" t="s">
        <v>17</v>
      </c>
      <c r="C7" s="24"/>
      <c r="D7" s="24" t="s">
        <v>128</v>
      </c>
      <c r="E7" s="24"/>
      <c r="F7" s="24"/>
      <c r="G7" s="24"/>
      <c r="H7" s="24"/>
      <c r="I7" s="24"/>
    </row>
    <row r="8" spans="1:13" s="25" customFormat="1" ht="20.100000000000001" customHeight="1" x14ac:dyDescent="0.45">
      <c r="A8" s="24"/>
      <c r="B8" s="24" t="s">
        <v>72</v>
      </c>
      <c r="C8" s="24"/>
      <c r="D8" s="24"/>
      <c r="E8" s="213" t="s">
        <v>1</v>
      </c>
      <c r="F8" s="214">
        <f>ปร4!M1</f>
        <v>2</v>
      </c>
      <c r="G8" s="24" t="s">
        <v>73</v>
      </c>
      <c r="H8" s="24"/>
      <c r="I8" s="24"/>
    </row>
    <row r="9" spans="1:13" s="25" customFormat="1" ht="20.100000000000001" customHeight="1" x14ac:dyDescent="0.45">
      <c r="A9" s="26"/>
      <c r="B9" s="26" t="str">
        <f>ปร4!F2</f>
        <v>กำหนดราคากลางเมื่อวันที่      19     เดือน   มกราคม  พ.ศ. 2566</v>
      </c>
      <c r="C9" s="26"/>
      <c r="D9" s="26"/>
      <c r="E9" s="26"/>
      <c r="F9" s="26"/>
      <c r="G9" s="26"/>
      <c r="H9" s="26"/>
      <c r="I9" s="26"/>
    </row>
    <row r="10" spans="1:13" s="29" customFormat="1" ht="20.100000000000001" customHeight="1" x14ac:dyDescent="0.5">
      <c r="A10" s="27" t="s">
        <v>6</v>
      </c>
      <c r="B10" s="317" t="s">
        <v>0</v>
      </c>
      <c r="C10" s="317"/>
      <c r="D10" s="317"/>
      <c r="E10" s="318"/>
      <c r="F10" s="28" t="s">
        <v>18</v>
      </c>
      <c r="G10" s="27" t="s">
        <v>19</v>
      </c>
      <c r="H10" s="28" t="s">
        <v>20</v>
      </c>
      <c r="I10" s="27" t="s">
        <v>4</v>
      </c>
    </row>
    <row r="11" spans="1:13" s="25" customFormat="1" ht="20.100000000000001" customHeight="1" x14ac:dyDescent="0.45">
      <c r="A11" s="30">
        <v>1</v>
      </c>
      <c r="B11" s="31" t="s">
        <v>61</v>
      </c>
      <c r="C11" s="32"/>
      <c r="D11" s="26"/>
      <c r="E11" s="33"/>
      <c r="F11" s="35">
        <f>ปร4!I24</f>
        <v>1806360</v>
      </c>
      <c r="G11" s="161">
        <f>ROUND(P34,4)</f>
        <v>1.3038000000000001</v>
      </c>
      <c r="H11" s="35">
        <f>G11*F11</f>
        <v>2355132.1680000001</v>
      </c>
      <c r="I11" s="36"/>
      <c r="M11" s="37">
        <f>F11</f>
        <v>1806360</v>
      </c>
    </row>
    <row r="12" spans="1:13" s="25" customFormat="1" ht="20.100000000000001" customHeight="1" x14ac:dyDescent="0.45">
      <c r="A12" s="30"/>
      <c r="B12" s="31"/>
      <c r="C12" s="32"/>
      <c r="D12" s="26"/>
      <c r="E12" s="33"/>
      <c r="F12" s="35"/>
      <c r="G12" s="161"/>
      <c r="H12" s="35"/>
      <c r="I12" s="36"/>
      <c r="M12" s="37"/>
    </row>
    <row r="13" spans="1:13" s="25" customFormat="1" ht="20.100000000000001" customHeight="1" x14ac:dyDescent="0.45">
      <c r="A13" s="30"/>
      <c r="B13" s="31"/>
      <c r="C13" s="32"/>
      <c r="D13" s="26"/>
      <c r="E13" s="33"/>
      <c r="F13" s="35"/>
      <c r="G13" s="161"/>
      <c r="H13" s="35"/>
      <c r="I13" s="36"/>
      <c r="M13" s="37"/>
    </row>
    <row r="14" spans="1:13" s="25" customFormat="1" ht="20.100000000000001" customHeight="1" x14ac:dyDescent="0.45">
      <c r="A14" s="30"/>
      <c r="B14" s="31"/>
      <c r="C14" s="32"/>
      <c r="D14" s="26"/>
      <c r="E14" s="33"/>
      <c r="F14" s="35"/>
      <c r="G14" s="161"/>
      <c r="H14" s="35"/>
      <c r="I14" s="36"/>
      <c r="M14" s="37"/>
    </row>
    <row r="15" spans="1:13" s="25" customFormat="1" ht="20.100000000000001" customHeight="1" x14ac:dyDescent="0.45">
      <c r="A15" s="30"/>
      <c r="B15" s="31"/>
      <c r="C15" s="32"/>
      <c r="D15" s="26"/>
      <c r="E15" s="33"/>
      <c r="F15" s="35"/>
      <c r="G15" s="161"/>
      <c r="H15" s="35"/>
      <c r="I15" s="36"/>
      <c r="M15" s="37"/>
    </row>
    <row r="16" spans="1:13" s="25" customFormat="1" ht="20.100000000000001" customHeight="1" x14ac:dyDescent="0.45">
      <c r="A16" s="38"/>
      <c r="B16" s="319" t="s">
        <v>21</v>
      </c>
      <c r="C16" s="319"/>
      <c r="D16" s="319"/>
      <c r="E16" s="320"/>
      <c r="F16" s="39"/>
      <c r="G16" s="34"/>
      <c r="H16" s="39"/>
      <c r="I16" s="40"/>
      <c r="M16" s="37">
        <f>F16</f>
        <v>0</v>
      </c>
    </row>
    <row r="17" spans="1:18" s="25" customFormat="1" ht="20.100000000000001" customHeight="1" x14ac:dyDescent="0.45">
      <c r="A17" s="38"/>
      <c r="B17" s="26"/>
      <c r="C17" s="26" t="s">
        <v>22</v>
      </c>
      <c r="D17" s="26"/>
      <c r="E17" s="41">
        <v>0</v>
      </c>
      <c r="F17" s="39"/>
      <c r="G17" s="34"/>
      <c r="H17" s="39"/>
      <c r="I17" s="40"/>
      <c r="M17" s="37">
        <f>F17</f>
        <v>0</v>
      </c>
    </row>
    <row r="18" spans="1:18" s="25" customFormat="1" ht="20.100000000000001" customHeight="1" x14ac:dyDescent="0.45">
      <c r="A18" s="38"/>
      <c r="B18" s="42"/>
      <c r="C18" s="42" t="s">
        <v>23</v>
      </c>
      <c r="D18" s="42"/>
      <c r="E18" s="41">
        <v>0</v>
      </c>
      <c r="F18" s="39"/>
      <c r="G18" s="34"/>
      <c r="H18" s="39"/>
      <c r="I18" s="40"/>
      <c r="M18" s="37">
        <f>F17</f>
        <v>0</v>
      </c>
    </row>
    <row r="19" spans="1:18" s="25" customFormat="1" ht="20.100000000000001" customHeight="1" x14ac:dyDescent="0.45">
      <c r="A19" s="38"/>
      <c r="B19" s="42"/>
      <c r="C19" s="42" t="s">
        <v>24</v>
      </c>
      <c r="D19" s="42"/>
      <c r="E19" s="41">
        <v>0.06</v>
      </c>
      <c r="F19" s="39"/>
      <c r="G19" s="34"/>
      <c r="H19" s="39"/>
      <c r="I19" s="40"/>
      <c r="M19" s="37">
        <f>F18</f>
        <v>0</v>
      </c>
    </row>
    <row r="20" spans="1:18" s="25" customFormat="1" ht="20.100000000000001" customHeight="1" x14ac:dyDescent="0.45">
      <c r="A20" s="38"/>
      <c r="B20" s="42"/>
      <c r="C20" s="42" t="s">
        <v>25</v>
      </c>
      <c r="D20" s="42"/>
      <c r="E20" s="43">
        <v>7.0000000000000007E-2</v>
      </c>
      <c r="F20" s="39"/>
      <c r="G20" s="34"/>
      <c r="H20" s="39"/>
      <c r="I20" s="40"/>
      <c r="M20" s="37">
        <f>F19</f>
        <v>0</v>
      </c>
    </row>
    <row r="21" spans="1:18" s="25" customFormat="1" ht="20.100000000000001" customHeight="1" x14ac:dyDescent="0.45">
      <c r="A21" s="44" t="s">
        <v>26</v>
      </c>
      <c r="B21" s="26"/>
      <c r="C21" s="26" t="s">
        <v>27</v>
      </c>
      <c r="D21" s="26"/>
      <c r="E21" s="26"/>
      <c r="F21" s="45"/>
      <c r="G21" s="46"/>
      <c r="H21" s="35">
        <f>SUM(H11:H20)</f>
        <v>2355132.1680000001</v>
      </c>
      <c r="I21" s="36"/>
      <c r="M21" s="37">
        <f>SUM(M11:M20)</f>
        <v>1806360</v>
      </c>
      <c r="P21" s="47" t="e">
        <f>#REF!</f>
        <v>#REF!</v>
      </c>
      <c r="Q21" s="25">
        <v>18</v>
      </c>
      <c r="R21" s="47" t="e">
        <f>Q21*P21</f>
        <v>#REF!</v>
      </c>
    </row>
    <row r="22" spans="1:18" s="25" customFormat="1" ht="20.100000000000001" customHeight="1" x14ac:dyDescent="0.45">
      <c r="A22" s="48"/>
      <c r="B22" s="49"/>
      <c r="C22" s="49"/>
      <c r="D22" s="49"/>
      <c r="E22" s="26"/>
      <c r="F22" s="50"/>
      <c r="G22" s="51"/>
      <c r="H22" s="52"/>
      <c r="I22" s="53"/>
      <c r="L22" s="25" t="s">
        <v>28</v>
      </c>
      <c r="M22" s="25">
        <v>2</v>
      </c>
      <c r="N22" s="25" t="s">
        <v>29</v>
      </c>
    </row>
    <row r="23" spans="1:18" s="25" customFormat="1" ht="20.100000000000001" customHeight="1" x14ac:dyDescent="0.45">
      <c r="A23" s="54"/>
      <c r="B23" s="55"/>
      <c r="C23" s="55" t="s">
        <v>30</v>
      </c>
      <c r="D23" s="55"/>
      <c r="E23" s="56" t="str">
        <f>"("&amp;BAHTTEXT(H23)&amp;")"</f>
        <v>(สองล้านสามแสนห้าหมื่นห้าพันหนึ่งร้อยบาทถ้วน)</v>
      </c>
      <c r="F23" s="57"/>
      <c r="G23" s="58"/>
      <c r="H23" s="215">
        <f>ROUNDDOWN(H21,(-1*M22))</f>
        <v>2355100</v>
      </c>
      <c r="I23" s="59"/>
    </row>
    <row r="24" spans="1:18" s="25" customFormat="1" ht="20.100000000000001" customHeight="1" x14ac:dyDescent="0.45">
      <c r="A24" s="38"/>
      <c r="B24" s="42"/>
      <c r="C24" s="42" t="s">
        <v>31</v>
      </c>
      <c r="D24" s="42"/>
      <c r="E24" s="235">
        <v>5260</v>
      </c>
      <c r="F24" s="42" t="s">
        <v>55</v>
      </c>
      <c r="G24" s="60"/>
      <c r="H24" s="61"/>
      <c r="I24" s="62"/>
    </row>
    <row r="25" spans="1:18" s="25" customFormat="1" ht="20.100000000000001" customHeight="1" x14ac:dyDescent="0.45">
      <c r="A25" s="38"/>
      <c r="B25" s="42"/>
      <c r="C25" s="42" t="s">
        <v>32</v>
      </c>
      <c r="D25" s="42"/>
      <c r="E25" s="235">
        <f>IF(E24&lt;&gt;0,H23/E24,0)</f>
        <v>447.73764258555133</v>
      </c>
      <c r="F25" s="42" t="s">
        <v>66</v>
      </c>
      <c r="G25" s="60"/>
      <c r="H25" s="61"/>
      <c r="I25" s="62"/>
    </row>
    <row r="26" spans="1:18" s="25" customFormat="1" ht="20.100000000000001" customHeight="1" x14ac:dyDescent="0.45">
      <c r="A26" s="63"/>
      <c r="B26" s="49"/>
      <c r="C26" s="49"/>
      <c r="D26" s="49"/>
      <c r="E26" s="64"/>
      <c r="F26" s="49"/>
      <c r="G26" s="65"/>
      <c r="H26" s="50"/>
      <c r="I26" s="49"/>
    </row>
    <row r="27" spans="1:18" s="25" customFormat="1" ht="20.100000000000001" customHeight="1" x14ac:dyDescent="0.45">
      <c r="A27" s="321" t="s">
        <v>95</v>
      </c>
      <c r="B27" s="321"/>
      <c r="C27" s="321"/>
      <c r="D27" s="321"/>
      <c r="E27" s="321"/>
      <c r="F27" s="321"/>
      <c r="G27" s="321"/>
      <c r="H27" s="321"/>
      <c r="I27" s="321"/>
    </row>
    <row r="28" spans="1:18" s="25" customFormat="1" ht="20.100000000000001" customHeight="1" x14ac:dyDescent="0.45">
      <c r="A28" s="49" t="s">
        <v>76</v>
      </c>
      <c r="B28" s="49"/>
      <c r="C28" s="49"/>
      <c r="D28" s="49"/>
      <c r="E28" s="49"/>
      <c r="F28" s="49"/>
      <c r="G28" s="49"/>
      <c r="H28" s="49"/>
      <c r="I28" s="49"/>
      <c r="L28" s="66"/>
      <c r="M28" s="67"/>
      <c r="N28" s="68"/>
      <c r="O28" s="69"/>
      <c r="P28" s="68"/>
      <c r="Q28" s="70"/>
    </row>
    <row r="29" spans="1:18" s="25" customFormat="1" ht="20.100000000000001" customHeight="1" x14ac:dyDescent="0.45">
      <c r="A29" s="49"/>
      <c r="B29" s="49"/>
      <c r="C29" s="49"/>
      <c r="D29" s="22"/>
      <c r="E29" s="305" t="s">
        <v>33</v>
      </c>
      <c r="F29" s="305"/>
      <c r="G29" s="305"/>
      <c r="H29" s="189" t="s">
        <v>77</v>
      </c>
      <c r="I29" s="49"/>
      <c r="L29" s="71" t="s">
        <v>34</v>
      </c>
      <c r="M29" s="68"/>
      <c r="N29" s="68"/>
      <c r="O29" s="69" t="s">
        <v>35</v>
      </c>
      <c r="P29" s="72">
        <f>F11+F12</f>
        <v>1806360</v>
      </c>
      <c r="Q29" s="70" t="s">
        <v>36</v>
      </c>
    </row>
    <row r="30" spans="1:18" s="25" customFormat="1" ht="20.100000000000001" customHeight="1" x14ac:dyDescent="0.45">
      <c r="A30" s="49"/>
      <c r="B30" s="49"/>
      <c r="C30" s="22"/>
      <c r="D30" s="49"/>
      <c r="E30" s="297" t="s">
        <v>91</v>
      </c>
      <c r="F30" s="297"/>
      <c r="G30" s="297"/>
      <c r="H30" s="189"/>
      <c r="I30" s="49"/>
      <c r="L30" s="71" t="s">
        <v>37</v>
      </c>
      <c r="M30" s="68"/>
      <c r="N30" s="68"/>
      <c r="O30" s="69" t="s">
        <v>35</v>
      </c>
      <c r="P30" s="73">
        <v>1000000</v>
      </c>
      <c r="Q30" s="70" t="s">
        <v>36</v>
      </c>
    </row>
    <row r="31" spans="1:18" s="25" customFormat="1" ht="20.100000000000001" customHeight="1" x14ac:dyDescent="0.45">
      <c r="A31" s="49"/>
      <c r="B31" s="49"/>
      <c r="C31" s="49"/>
      <c r="D31" s="49"/>
      <c r="E31" s="297" t="s">
        <v>92</v>
      </c>
      <c r="F31" s="297"/>
      <c r="G31" s="297"/>
      <c r="H31" s="189"/>
      <c r="I31" s="49"/>
      <c r="L31" s="71" t="s">
        <v>38</v>
      </c>
      <c r="M31" s="68"/>
      <c r="N31" s="68"/>
      <c r="O31" s="69" t="s">
        <v>35</v>
      </c>
      <c r="P31" s="73">
        <v>2000000</v>
      </c>
      <c r="Q31" s="70" t="s">
        <v>36</v>
      </c>
    </row>
    <row r="32" spans="1:18" s="25" customFormat="1" ht="20.100000000000001" customHeight="1" x14ac:dyDescent="0.45">
      <c r="A32" s="49"/>
      <c r="B32" s="49"/>
      <c r="C32" s="49"/>
      <c r="D32" s="49"/>
      <c r="E32" s="22"/>
      <c r="F32" s="216"/>
      <c r="G32" s="189"/>
      <c r="H32" s="189"/>
      <c r="I32" s="49"/>
      <c r="L32" s="71" t="s">
        <v>39</v>
      </c>
      <c r="M32" s="68"/>
      <c r="N32" s="68"/>
      <c r="O32" s="69" t="s">
        <v>35</v>
      </c>
      <c r="P32" s="163">
        <v>1.3049999999999999</v>
      </c>
      <c r="Q32" s="74"/>
    </row>
    <row r="33" spans="1:17" s="25" customFormat="1" ht="20.100000000000001" customHeight="1" x14ac:dyDescent="0.45">
      <c r="A33" s="49"/>
      <c r="B33" s="49"/>
      <c r="C33" s="49"/>
      <c r="D33" s="49"/>
      <c r="E33" s="108"/>
      <c r="F33" s="108"/>
      <c r="G33" s="108"/>
      <c r="H33" s="108"/>
      <c r="I33" s="49"/>
      <c r="L33" s="75" t="s">
        <v>40</v>
      </c>
      <c r="M33" s="68"/>
      <c r="N33" s="68"/>
      <c r="O33" s="69" t="s">
        <v>35</v>
      </c>
      <c r="P33" s="163">
        <v>1.3035000000000001</v>
      </c>
      <c r="Q33" s="74"/>
    </row>
    <row r="34" spans="1:17" s="25" customFormat="1" ht="20.100000000000001" customHeight="1" thickBot="1" x14ac:dyDescent="0.5">
      <c r="A34" s="49"/>
      <c r="B34" s="49"/>
      <c r="C34" s="49"/>
      <c r="D34" s="49"/>
      <c r="E34" s="305" t="s">
        <v>33</v>
      </c>
      <c r="F34" s="305"/>
      <c r="G34" s="305"/>
      <c r="H34" s="189" t="s">
        <v>78</v>
      </c>
      <c r="I34" s="49"/>
      <c r="L34" s="76" t="s">
        <v>41</v>
      </c>
      <c r="M34" s="77"/>
      <c r="N34" s="77"/>
      <c r="O34" s="78" t="s">
        <v>35</v>
      </c>
      <c r="P34" s="164">
        <f>P33+((P32-P33)*(P31-P29))/(P31-P30)</f>
        <v>1.3037904600000001</v>
      </c>
      <c r="Q34" s="79"/>
    </row>
    <row r="35" spans="1:17" s="25" customFormat="1" ht="20.100000000000001" customHeight="1" x14ac:dyDescent="0.45">
      <c r="A35" s="49"/>
      <c r="B35" s="49"/>
      <c r="C35" s="22"/>
      <c r="D35" s="22"/>
      <c r="E35" s="297" t="s">
        <v>93</v>
      </c>
      <c r="F35" s="297"/>
      <c r="G35" s="297"/>
      <c r="H35" s="189"/>
      <c r="I35" s="49"/>
    </row>
    <row r="36" spans="1:17" s="25" customFormat="1" ht="20.100000000000001" customHeight="1" x14ac:dyDescent="0.45">
      <c r="A36" s="49"/>
      <c r="B36" s="49"/>
      <c r="C36" s="22"/>
      <c r="D36" s="22"/>
      <c r="E36" s="297" t="s">
        <v>94</v>
      </c>
      <c r="F36" s="297"/>
      <c r="G36" s="297"/>
      <c r="H36" s="189"/>
      <c r="I36" s="49"/>
    </row>
    <row r="37" spans="1:17" s="25" customFormat="1" ht="20.100000000000001" customHeight="1" x14ac:dyDescent="0.45">
      <c r="A37" s="49"/>
      <c r="B37" s="49"/>
      <c r="C37" s="22"/>
      <c r="D37" s="22"/>
      <c r="E37" s="160"/>
      <c r="F37" s="160"/>
      <c r="G37" s="160"/>
      <c r="H37" s="189"/>
      <c r="I37" s="49"/>
      <c r="M37" s="80"/>
    </row>
    <row r="38" spans="1:17" s="25" customFormat="1" ht="20.100000000000001" customHeight="1" x14ac:dyDescent="0.45">
      <c r="A38" s="49"/>
      <c r="B38" s="49"/>
      <c r="C38" s="49"/>
      <c r="D38" s="49"/>
      <c r="E38" s="160"/>
      <c r="F38" s="160"/>
      <c r="G38" s="160"/>
      <c r="H38" s="189"/>
      <c r="I38" s="49"/>
      <c r="M38" s="81"/>
    </row>
    <row r="39" spans="1:17" s="25" customFormat="1" ht="20.100000000000001" customHeight="1" x14ac:dyDescent="0.45">
      <c r="A39" s="49"/>
      <c r="B39" s="49"/>
      <c r="C39" s="22"/>
      <c r="D39" s="22"/>
      <c r="E39" s="296" t="s">
        <v>33</v>
      </c>
      <c r="F39" s="296"/>
      <c r="G39" s="296"/>
      <c r="H39" s="189" t="s">
        <v>78</v>
      </c>
      <c r="I39" s="49"/>
      <c r="M39" s="81"/>
    </row>
    <row r="40" spans="1:17" s="25" customFormat="1" ht="20.100000000000001" customHeight="1" x14ac:dyDescent="0.45">
      <c r="A40" s="49"/>
      <c r="B40" s="49"/>
      <c r="C40" s="22"/>
      <c r="D40" s="22"/>
      <c r="E40" s="297" t="s">
        <v>86</v>
      </c>
      <c r="F40" s="297"/>
      <c r="G40" s="297"/>
      <c r="H40" s="189"/>
      <c r="I40" s="49"/>
      <c r="K40" s="47"/>
      <c r="L40" s="82"/>
      <c r="M40" s="81"/>
    </row>
    <row r="41" spans="1:17" ht="20.100000000000001" customHeight="1" x14ac:dyDescent="0.45">
      <c r="A41" s="22"/>
      <c r="B41" s="22"/>
      <c r="C41" s="22"/>
      <c r="D41" s="22"/>
      <c r="E41" s="297" t="s">
        <v>87</v>
      </c>
      <c r="F41" s="297"/>
      <c r="G41" s="297"/>
      <c r="H41" s="189"/>
      <c r="I41" s="49"/>
      <c r="K41" s="83"/>
      <c r="L41" s="84"/>
      <c r="M41" s="85"/>
    </row>
    <row r="42" spans="1:17" ht="20.100000000000001" customHeight="1" x14ac:dyDescent="0.45">
      <c r="A42" s="22"/>
      <c r="B42" s="22"/>
      <c r="C42" s="22"/>
      <c r="D42" s="22"/>
      <c r="E42" s="86"/>
      <c r="F42" s="86"/>
      <c r="G42" s="86"/>
      <c r="H42" s="49"/>
      <c r="I42" s="49"/>
      <c r="K42" s="83"/>
      <c r="L42" s="84"/>
      <c r="M42" s="85"/>
    </row>
    <row r="43" spans="1:17" ht="20.100000000000001" customHeight="1" x14ac:dyDescent="0.45">
      <c r="A43" s="87" t="s">
        <v>42</v>
      </c>
      <c r="B43" s="88"/>
      <c r="C43" s="88"/>
      <c r="D43" s="49"/>
      <c r="E43" s="22"/>
      <c r="F43" s="22"/>
      <c r="G43" s="22"/>
      <c r="H43" s="49"/>
      <c r="I43" s="49"/>
      <c r="K43" s="89"/>
      <c r="L43" s="84"/>
      <c r="M43" s="90"/>
      <c r="O43" s="91"/>
    </row>
    <row r="44" spans="1:17" ht="20.100000000000001" customHeight="1" x14ac:dyDescent="0.45">
      <c r="A44" s="88"/>
      <c r="B44" s="88" t="s">
        <v>43</v>
      </c>
      <c r="C44" s="92"/>
      <c r="D44" s="22"/>
      <c r="E44" s="22"/>
      <c r="F44" s="22"/>
      <c r="G44" s="22"/>
      <c r="H44" s="5"/>
      <c r="I44" s="5"/>
      <c r="M44" s="85"/>
    </row>
    <row r="45" spans="1:17" ht="20.100000000000001" customHeight="1" x14ac:dyDescent="0.45">
      <c r="A45" s="93"/>
      <c r="B45" s="93"/>
      <c r="C45" s="94"/>
      <c r="D45" s="94"/>
      <c r="E45" s="313"/>
      <c r="F45" s="313"/>
      <c r="G45" s="313"/>
      <c r="H45" s="93"/>
      <c r="I45" s="25"/>
      <c r="M45" s="85"/>
    </row>
    <row r="46" spans="1:17" s="25" customFormat="1" ht="15" customHeight="1" x14ac:dyDescent="0.4">
      <c r="A46" s="93"/>
      <c r="B46" s="93"/>
      <c r="C46" s="94"/>
      <c r="D46" s="94"/>
      <c r="E46" s="94"/>
      <c r="F46" s="94"/>
      <c r="G46" s="94"/>
      <c r="H46" s="93"/>
      <c r="M46" s="81"/>
    </row>
    <row r="47" spans="1:17" s="25" customFormat="1" ht="21.75" customHeight="1" x14ac:dyDescent="0.45">
      <c r="A47" s="93"/>
      <c r="B47" s="93"/>
      <c r="C47" s="95"/>
      <c r="D47" s="95"/>
      <c r="E47" s="314"/>
      <c r="F47" s="314"/>
      <c r="G47" s="314"/>
      <c r="H47" s="93"/>
      <c r="M47" s="81"/>
    </row>
    <row r="48" spans="1:17" s="25" customFormat="1" ht="17.25" customHeight="1" x14ac:dyDescent="0.45">
      <c r="A48" s="93"/>
      <c r="B48" s="93"/>
      <c r="C48" s="94"/>
      <c r="D48" s="94"/>
      <c r="E48" s="312"/>
      <c r="F48" s="312"/>
      <c r="G48" s="312"/>
      <c r="H48" s="93"/>
      <c r="M48" s="81"/>
    </row>
    <row r="49" spans="1:13" s="25" customFormat="1" ht="17.25" customHeight="1" x14ac:dyDescent="0.45">
      <c r="A49" s="93"/>
      <c r="B49" s="93"/>
      <c r="C49" s="94"/>
      <c r="D49" s="94"/>
      <c r="E49" s="309"/>
      <c r="F49" s="309"/>
      <c r="G49" s="309"/>
      <c r="H49" s="93"/>
      <c r="M49" s="81"/>
    </row>
    <row r="50" spans="1:13" s="25" customFormat="1" ht="18" customHeight="1" x14ac:dyDescent="0.45">
      <c r="A50" s="95"/>
      <c r="B50" s="93"/>
      <c r="C50" s="94"/>
      <c r="D50" s="94"/>
      <c r="E50" s="309"/>
      <c r="F50" s="309"/>
      <c r="G50" s="309"/>
      <c r="H50" s="93"/>
      <c r="K50" s="47"/>
      <c r="L50" s="82"/>
      <c r="M50" s="81"/>
    </row>
    <row r="51" spans="1:13" s="25" customFormat="1" ht="21" customHeight="1" x14ac:dyDescent="0.45">
      <c r="A51" s="96"/>
      <c r="B51" s="95"/>
      <c r="C51" s="95"/>
      <c r="D51" s="93"/>
      <c r="E51" s="97"/>
      <c r="F51" s="97"/>
      <c r="G51" s="97"/>
      <c r="H51" s="95"/>
      <c r="K51" s="47"/>
      <c r="L51" s="82"/>
      <c r="M51" s="81"/>
    </row>
    <row r="52" spans="1:13" s="25" customFormat="1" ht="21" customHeight="1" x14ac:dyDescent="0.45">
      <c r="A52" s="95"/>
      <c r="B52" s="95"/>
      <c r="C52" s="97"/>
      <c r="D52" s="97"/>
      <c r="E52" s="97"/>
      <c r="F52" s="95"/>
      <c r="G52" s="95"/>
      <c r="H52" s="95"/>
      <c r="M52" s="81"/>
    </row>
    <row r="53" spans="1:13" s="25" customFormat="1" x14ac:dyDescent="0.45">
      <c r="C53" s="98"/>
      <c r="D53" s="98"/>
      <c r="E53" s="310"/>
      <c r="F53" s="310"/>
      <c r="G53" s="310"/>
      <c r="M53" s="99"/>
    </row>
    <row r="54" spans="1:13" s="25" customFormat="1" x14ac:dyDescent="0.45">
      <c r="C54" s="98"/>
      <c r="D54" s="98"/>
      <c r="E54" s="310"/>
      <c r="F54" s="310"/>
      <c r="G54" s="310"/>
      <c r="M54" s="100"/>
    </row>
    <row r="55" spans="1:13" s="25" customFormat="1" x14ac:dyDescent="0.45">
      <c r="E55" s="311"/>
      <c r="F55" s="311"/>
      <c r="G55" s="311"/>
    </row>
    <row r="56" spans="1:13" s="25" customFormat="1" ht="18.75" x14ac:dyDescent="0.4"/>
    <row r="57" spans="1:13" s="25" customFormat="1" ht="18.75" x14ac:dyDescent="0.4"/>
  </sheetData>
  <mergeCells count="22">
    <mergeCell ref="E30:G30"/>
    <mergeCell ref="A1:I1"/>
    <mergeCell ref="A2:I2"/>
    <mergeCell ref="B10:E10"/>
    <mergeCell ref="B16:E16"/>
    <mergeCell ref="E29:G29"/>
    <mergeCell ref="A27:I27"/>
    <mergeCell ref="E48:G48"/>
    <mergeCell ref="E31:G31"/>
    <mergeCell ref="E34:G34"/>
    <mergeCell ref="E35:G35"/>
    <mergeCell ref="E36:G36"/>
    <mergeCell ref="E39:G39"/>
    <mergeCell ref="E41:G41"/>
    <mergeCell ref="E45:G45"/>
    <mergeCell ref="E47:G47"/>
    <mergeCell ref="E40:G40"/>
    <mergeCell ref="E49:G49"/>
    <mergeCell ref="E50:G50"/>
    <mergeCell ref="E53:G53"/>
    <mergeCell ref="E54:G54"/>
    <mergeCell ref="E55:G55"/>
  </mergeCells>
  <pageMargins left="0.55118110236220474" right="0.55118110236220474" top="0.39370078740157483" bottom="0.39370078740157483" header="0" footer="0"/>
  <pageSetup paperSize="9" scale="99" orientation="portrait" r:id="rId1"/>
  <headerFooter alignWithMargins="0"/>
  <rowBreaks count="1" manualBreakCount="1">
    <brk id="42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M52"/>
  <sheetViews>
    <sheetView view="pageBreakPreview" zoomScale="115" zoomScaleNormal="100" zoomScaleSheetLayoutView="115" zoomScalePageLayoutView="55" workbookViewId="0"/>
  </sheetViews>
  <sheetFormatPr defaultRowHeight="21.75" x14ac:dyDescent="0.5"/>
  <cols>
    <col min="1" max="1" width="6.85546875" customWidth="1"/>
    <col min="2" max="2" width="51.85546875" customWidth="1"/>
    <col min="3" max="3" width="9.28515625" customWidth="1"/>
    <col min="4" max="4" width="7.5703125" customWidth="1"/>
    <col min="5" max="5" width="13.28515625" customWidth="1"/>
    <col min="6" max="6" width="13.5703125" customWidth="1"/>
    <col min="7" max="7" width="12.42578125" bestFit="1" customWidth="1"/>
    <col min="8" max="8" width="12.5703125" bestFit="1" customWidth="1"/>
    <col min="9" max="9" width="13.85546875" customWidth="1"/>
    <col min="10" max="10" width="13.42578125" customWidth="1"/>
    <col min="12" max="12" width="15.140625" bestFit="1" customWidth="1"/>
  </cols>
  <sheetData>
    <row r="1" spans="1:13" x14ac:dyDescent="0.5">
      <c r="A1" s="3" t="s">
        <v>89</v>
      </c>
      <c r="B1" s="3"/>
      <c r="C1" s="1"/>
      <c r="D1" s="1"/>
      <c r="E1" s="1"/>
      <c r="F1" s="1"/>
      <c r="G1" s="1"/>
      <c r="H1" s="1"/>
      <c r="I1" s="1"/>
      <c r="J1" s="1"/>
      <c r="L1" s="211" t="s">
        <v>68</v>
      </c>
      <c r="M1">
        <f>COUNTIF(I:I,"แผ่นที่")</f>
        <v>2</v>
      </c>
    </row>
    <row r="2" spans="1:13" x14ac:dyDescent="0.5">
      <c r="A2" s="3" t="s">
        <v>80</v>
      </c>
      <c r="B2" s="3"/>
      <c r="C2" s="1"/>
      <c r="D2" s="1"/>
      <c r="E2" s="1"/>
      <c r="F2" s="1" t="s">
        <v>88</v>
      </c>
      <c r="G2" s="1"/>
      <c r="H2" s="1"/>
      <c r="I2" s="1"/>
      <c r="J2" s="1" t="s">
        <v>5</v>
      </c>
      <c r="L2" s="211" t="s">
        <v>74</v>
      </c>
    </row>
    <row r="3" spans="1:13" x14ac:dyDescent="0.5">
      <c r="A3" s="3" t="s">
        <v>90</v>
      </c>
      <c r="B3" s="3"/>
      <c r="C3" s="1"/>
      <c r="D3" s="1"/>
      <c r="E3" s="1"/>
      <c r="F3" s="1"/>
      <c r="G3" s="1"/>
      <c r="H3" s="1"/>
      <c r="I3" s="212" t="s">
        <v>69</v>
      </c>
      <c r="J3" s="1" t="str">
        <f>IF(ROW()-26&lt;0,1,1+ROUND((ROW()/26),0))&amp;" / "&amp;$M$1</f>
        <v>1 / 2</v>
      </c>
    </row>
    <row r="4" spans="1:13" x14ac:dyDescent="0.5">
      <c r="A4" s="322" t="s">
        <v>6</v>
      </c>
      <c r="B4" s="322" t="s">
        <v>0</v>
      </c>
      <c r="C4" s="322" t="s">
        <v>1</v>
      </c>
      <c r="D4" s="322" t="s">
        <v>2</v>
      </c>
      <c r="E4" s="322" t="s">
        <v>7</v>
      </c>
      <c r="F4" s="322"/>
      <c r="G4" s="322" t="s">
        <v>8</v>
      </c>
      <c r="H4" s="322"/>
      <c r="I4" s="324" t="s">
        <v>9</v>
      </c>
      <c r="J4" s="322" t="s">
        <v>4</v>
      </c>
    </row>
    <row r="5" spans="1:13" x14ac:dyDescent="0.5">
      <c r="A5" s="322"/>
      <c r="B5" s="322"/>
      <c r="C5" s="322"/>
      <c r="D5" s="322"/>
      <c r="E5" s="2" t="s">
        <v>10</v>
      </c>
      <c r="F5" s="2" t="s">
        <v>3</v>
      </c>
      <c r="G5" s="2" t="s">
        <v>10</v>
      </c>
      <c r="H5" s="2" t="s">
        <v>3</v>
      </c>
      <c r="I5" s="322"/>
      <c r="J5" s="322"/>
    </row>
    <row r="6" spans="1:13" x14ac:dyDescent="0.5">
      <c r="A6" s="101"/>
      <c r="B6" s="165" t="s">
        <v>85</v>
      </c>
      <c r="C6" s="220"/>
      <c r="D6" s="232"/>
      <c r="E6" s="225">
        <v>0</v>
      </c>
      <c r="F6" s="225">
        <f>C6*E6</f>
        <v>0</v>
      </c>
      <c r="G6" s="225">
        <v>0</v>
      </c>
      <c r="H6" s="225">
        <f>C6*G6</f>
        <v>0</v>
      </c>
      <c r="I6" s="226">
        <f>F6+H6</f>
        <v>0</v>
      </c>
      <c r="J6" s="227"/>
    </row>
    <row r="7" spans="1:13" x14ac:dyDescent="0.5">
      <c r="A7" s="104" t="s">
        <v>59</v>
      </c>
      <c r="B7" s="102" t="str">
        <f>B32</f>
        <v>งานติดตั้งตาข่ายกันนก</v>
      </c>
      <c r="C7" s="220">
        <v>1</v>
      </c>
      <c r="D7" s="233" t="s">
        <v>84</v>
      </c>
      <c r="E7" s="220">
        <f>F50</f>
        <v>1511660</v>
      </c>
      <c r="F7" s="220">
        <f>E7*C7</f>
        <v>1511660</v>
      </c>
      <c r="G7" s="220">
        <f>H50</f>
        <v>294700</v>
      </c>
      <c r="H7" s="220">
        <f>G7*C7</f>
        <v>294700</v>
      </c>
      <c r="I7" s="220">
        <f>H7+F7</f>
        <v>1806360</v>
      </c>
      <c r="J7" s="228"/>
    </row>
    <row r="8" spans="1:13" x14ac:dyDescent="0.5">
      <c r="A8" s="162" t="s">
        <v>60</v>
      </c>
      <c r="B8" s="102" t="s">
        <v>81</v>
      </c>
      <c r="C8" s="220"/>
      <c r="D8" s="233"/>
      <c r="E8" s="220"/>
      <c r="F8" s="220"/>
      <c r="G8" s="220"/>
      <c r="H8" s="220"/>
      <c r="I8" s="220"/>
      <c r="J8" s="228"/>
    </row>
    <row r="9" spans="1:13" x14ac:dyDescent="0.5">
      <c r="A9" s="162"/>
      <c r="B9" s="102"/>
      <c r="C9" s="220"/>
      <c r="D9" s="233"/>
      <c r="E9" s="220"/>
      <c r="F9" s="220"/>
      <c r="G9" s="220"/>
      <c r="H9" s="220"/>
      <c r="I9" s="220"/>
      <c r="J9" s="229"/>
    </row>
    <row r="10" spans="1:13" x14ac:dyDescent="0.5">
      <c r="A10" s="162"/>
      <c r="B10" s="102"/>
      <c r="C10" s="220"/>
      <c r="D10" s="233"/>
      <c r="E10" s="220"/>
      <c r="F10" s="220"/>
      <c r="G10" s="220"/>
      <c r="H10" s="220"/>
      <c r="I10" s="220"/>
      <c r="J10" s="228"/>
    </row>
    <row r="11" spans="1:13" x14ac:dyDescent="0.5">
      <c r="A11" s="162"/>
      <c r="B11" s="102"/>
      <c r="C11" s="220"/>
      <c r="D11" s="233"/>
      <c r="E11" s="220"/>
      <c r="F11" s="220"/>
      <c r="G11" s="220"/>
      <c r="H11" s="220"/>
      <c r="I11" s="220"/>
      <c r="J11" s="228"/>
    </row>
    <row r="12" spans="1:13" x14ac:dyDescent="0.5">
      <c r="A12" s="162"/>
      <c r="B12" s="102"/>
      <c r="C12" s="220"/>
      <c r="D12" s="233"/>
      <c r="E12" s="220"/>
      <c r="F12" s="220"/>
      <c r="G12" s="220"/>
      <c r="H12" s="220"/>
      <c r="I12" s="220"/>
      <c r="J12" s="228"/>
    </row>
    <row r="13" spans="1:13" x14ac:dyDescent="0.5">
      <c r="A13" s="162"/>
      <c r="B13" s="102"/>
      <c r="C13" s="220"/>
      <c r="D13" s="233"/>
      <c r="E13" s="220"/>
      <c r="F13" s="220"/>
      <c r="G13" s="220"/>
      <c r="H13" s="220"/>
      <c r="I13" s="220"/>
      <c r="J13" s="228"/>
    </row>
    <row r="14" spans="1:13" x14ac:dyDescent="0.5">
      <c r="A14" s="162"/>
      <c r="B14" s="102"/>
      <c r="C14" s="220"/>
      <c r="D14" s="233"/>
      <c r="E14" s="220"/>
      <c r="F14" s="220"/>
      <c r="G14" s="220"/>
      <c r="H14" s="220"/>
      <c r="I14" s="220"/>
      <c r="J14" s="228"/>
    </row>
    <row r="15" spans="1:13" x14ac:dyDescent="0.5">
      <c r="A15" s="162"/>
      <c r="B15" s="102"/>
      <c r="C15" s="220"/>
      <c r="D15" s="233"/>
      <c r="E15" s="220"/>
      <c r="F15" s="220"/>
      <c r="G15" s="220"/>
      <c r="H15" s="220"/>
      <c r="I15" s="220"/>
      <c r="J15" s="228"/>
    </row>
    <row r="16" spans="1:13" x14ac:dyDescent="0.5">
      <c r="A16" s="10"/>
      <c r="B16" s="103"/>
      <c r="C16" s="220"/>
      <c r="D16" s="233"/>
      <c r="E16" s="220"/>
      <c r="F16" s="220"/>
      <c r="G16" s="220"/>
      <c r="H16" s="220"/>
      <c r="I16" s="220"/>
      <c r="J16" s="228"/>
    </row>
    <row r="17" spans="1:10" x14ac:dyDescent="0.5">
      <c r="A17" s="10"/>
      <c r="B17" s="103"/>
      <c r="C17" s="220"/>
      <c r="D17" s="233"/>
      <c r="E17" s="220"/>
      <c r="F17" s="220"/>
      <c r="G17" s="220"/>
      <c r="H17" s="220"/>
      <c r="I17" s="220"/>
      <c r="J17" s="228"/>
    </row>
    <row r="18" spans="1:10" x14ac:dyDescent="0.5">
      <c r="A18" s="10"/>
      <c r="B18" s="102"/>
      <c r="C18" s="220"/>
      <c r="D18" s="233"/>
      <c r="E18" s="220"/>
      <c r="F18" s="220"/>
      <c r="G18" s="220"/>
      <c r="H18" s="220"/>
      <c r="I18" s="220"/>
      <c r="J18" s="229"/>
    </row>
    <row r="19" spans="1:10" x14ac:dyDescent="0.5">
      <c r="A19" s="10"/>
      <c r="B19" s="103"/>
      <c r="C19" s="220"/>
      <c r="D19" s="233"/>
      <c r="E19" s="220"/>
      <c r="F19" s="220"/>
      <c r="G19" s="220"/>
      <c r="H19" s="220"/>
      <c r="I19" s="220"/>
      <c r="J19" s="229"/>
    </row>
    <row r="20" spans="1:10" x14ac:dyDescent="0.5">
      <c r="A20" s="10"/>
      <c r="B20" s="8"/>
      <c r="C20" s="220"/>
      <c r="D20" s="233"/>
      <c r="E20" s="220"/>
      <c r="F20" s="220"/>
      <c r="G20" s="220"/>
      <c r="H20" s="220"/>
      <c r="I20" s="220"/>
      <c r="J20" s="229"/>
    </row>
    <row r="21" spans="1:10" x14ac:dyDescent="0.5">
      <c r="A21" s="10"/>
      <c r="B21" s="8"/>
      <c r="C21" s="220"/>
      <c r="D21" s="233"/>
      <c r="E21" s="220"/>
      <c r="F21" s="220"/>
      <c r="G21" s="220"/>
      <c r="H21" s="220"/>
      <c r="I21" s="220"/>
      <c r="J21" s="229"/>
    </row>
    <row r="22" spans="1:10" x14ac:dyDescent="0.5">
      <c r="A22" s="10"/>
      <c r="B22" s="8"/>
      <c r="C22" s="220"/>
      <c r="D22" s="233"/>
      <c r="E22" s="220"/>
      <c r="F22" s="220"/>
      <c r="G22" s="220"/>
      <c r="H22" s="220"/>
      <c r="I22" s="220"/>
      <c r="J22" s="229"/>
    </row>
    <row r="23" spans="1:10" x14ac:dyDescent="0.5">
      <c r="A23" s="19"/>
      <c r="B23" s="11"/>
      <c r="C23" s="221"/>
      <c r="D23" s="234"/>
      <c r="E23" s="221"/>
      <c r="F23" s="221"/>
      <c r="G23" s="221"/>
      <c r="H23" s="221"/>
      <c r="I23" s="221"/>
      <c r="J23" s="230"/>
    </row>
    <row r="24" spans="1:10" x14ac:dyDescent="0.5">
      <c r="A24" s="13"/>
      <c r="B24" s="2" t="s">
        <v>62</v>
      </c>
      <c r="C24" s="222"/>
      <c r="D24" s="222"/>
      <c r="E24" s="223"/>
      <c r="F24" s="224">
        <f>SUM(F6:F23)</f>
        <v>1511660</v>
      </c>
      <c r="G24" s="223"/>
      <c r="H24" s="224">
        <f>SUM(H6:H23)</f>
        <v>294700</v>
      </c>
      <c r="I24" s="224">
        <f>F24+H24</f>
        <v>1806360</v>
      </c>
      <c r="J24" s="231"/>
    </row>
    <row r="27" spans="1:10" x14ac:dyDescent="0.5">
      <c r="A27" s="3" t="str">
        <f>A1</f>
        <v>ประมาณราคางาน    โครงการติดตั้งตาข่ายกันนกบริเวณระเบียงกันสาดรอบอาคารศูนย์ราชการจังหวัดลำพูน</v>
      </c>
      <c r="B27" s="3"/>
      <c r="C27" s="1"/>
      <c r="D27" s="1"/>
      <c r="E27" s="1"/>
      <c r="F27" s="1"/>
      <c r="G27" s="1"/>
      <c r="H27" s="1"/>
      <c r="I27" s="1"/>
      <c r="J27" s="1"/>
    </row>
    <row r="28" spans="1:10" x14ac:dyDescent="0.5">
      <c r="A28" s="3" t="str">
        <f>A2</f>
        <v>สถานที่ก่อสร้าง     ศูนย์ราชการจังหวัดลำพูน ต.ศรีบัวบาน อ.เมืองลำพูน จังหวัดลำพูน</v>
      </c>
      <c r="B28" s="3"/>
      <c r="C28" s="1"/>
      <c r="D28" s="1"/>
      <c r="E28" s="1"/>
      <c r="F28" s="1" t="str">
        <f>F2</f>
        <v>กำหนดราคากลางเมื่อวันที่      19     เดือน   มกราคม  พ.ศ. 2566</v>
      </c>
      <c r="G28" s="1"/>
      <c r="H28" s="1"/>
      <c r="I28" s="1"/>
      <c r="J28" s="1" t="s">
        <v>5</v>
      </c>
    </row>
    <row r="29" spans="1:10" x14ac:dyDescent="0.5">
      <c r="A29" s="3" t="str">
        <f>A3</f>
        <v>กำหนดราคากลางโดย     คณะกรรมการกำหนดราคากลาง ตามคำสั่งจังหวัดลำพูน ที่ 2235/2565   ลงวันที่ 31 ตุลาคม 2565</v>
      </c>
      <c r="B29" s="3"/>
      <c r="C29" s="1"/>
      <c r="D29" s="1"/>
      <c r="E29" s="1"/>
      <c r="F29" s="1"/>
      <c r="G29" s="1"/>
      <c r="H29" s="1"/>
      <c r="I29" s="212" t="s">
        <v>69</v>
      </c>
      <c r="J29" s="1" t="str">
        <f>IF(ROW()-26&lt;0,1,1+ROUND((ROW()/26),0))&amp;" / "&amp;$M$1</f>
        <v>2 / 2</v>
      </c>
    </row>
    <row r="30" spans="1:10" x14ac:dyDescent="0.5">
      <c r="A30" s="322" t="s">
        <v>6</v>
      </c>
      <c r="B30" s="322" t="s">
        <v>0</v>
      </c>
      <c r="C30" s="322" t="s">
        <v>1</v>
      </c>
      <c r="D30" s="322" t="s">
        <v>2</v>
      </c>
      <c r="E30" s="322" t="s">
        <v>7</v>
      </c>
      <c r="F30" s="322"/>
      <c r="G30" s="322" t="s">
        <v>8</v>
      </c>
      <c r="H30" s="322"/>
      <c r="I30" s="324" t="s">
        <v>9</v>
      </c>
      <c r="J30" s="322" t="s">
        <v>4</v>
      </c>
    </row>
    <row r="31" spans="1:10" x14ac:dyDescent="0.5">
      <c r="A31" s="322"/>
      <c r="B31" s="322"/>
      <c r="C31" s="322"/>
      <c r="D31" s="322"/>
      <c r="E31" s="2" t="s">
        <v>10</v>
      </c>
      <c r="F31" s="2" t="s">
        <v>3</v>
      </c>
      <c r="G31" s="2" t="s">
        <v>10</v>
      </c>
      <c r="H31" s="2" t="s">
        <v>3</v>
      </c>
      <c r="I31" s="322"/>
      <c r="J31" s="322"/>
    </row>
    <row r="32" spans="1:10" x14ac:dyDescent="0.5">
      <c r="A32" s="101" t="s">
        <v>57</v>
      </c>
      <c r="B32" s="7" t="s">
        <v>96</v>
      </c>
      <c r="C32" s="9"/>
      <c r="D32" s="18"/>
      <c r="E32" s="20"/>
      <c r="F32" s="20"/>
      <c r="G32" s="20"/>
      <c r="H32" s="20"/>
      <c r="I32" s="21"/>
      <c r="J32" s="7"/>
    </row>
    <row r="33" spans="1:10" x14ac:dyDescent="0.5">
      <c r="A33" s="104">
        <v>1</v>
      </c>
      <c r="B33" s="102" t="str">
        <f>B32</f>
        <v>งานติดตั้งตาข่ายกันนก</v>
      </c>
      <c r="C33" s="9"/>
      <c r="D33" s="10"/>
      <c r="E33" s="9"/>
      <c r="F33" s="9"/>
      <c r="G33" s="9"/>
      <c r="H33" s="9"/>
      <c r="I33" s="9"/>
      <c r="J33" s="17"/>
    </row>
    <row r="34" spans="1:10" x14ac:dyDescent="0.5">
      <c r="A34" s="162"/>
      <c r="B34" s="219" t="s">
        <v>97</v>
      </c>
      <c r="C34" s="9">
        <v>890</v>
      </c>
      <c r="D34" s="10" t="s">
        <v>83</v>
      </c>
      <c r="E34" s="265">
        <f>370+50+50</f>
        <v>470</v>
      </c>
      <c r="F34" s="9">
        <f t="shared" ref="F34:F36" si="0">ROUND(E34*C34,2)</f>
        <v>418300</v>
      </c>
      <c r="G34" s="9">
        <v>50</v>
      </c>
      <c r="H34" s="9">
        <f t="shared" ref="H34:H36" si="1">ROUND(G34*C34,2)</f>
        <v>44500</v>
      </c>
      <c r="I34" s="9">
        <f>H34+F34</f>
        <v>462800</v>
      </c>
      <c r="J34" s="17"/>
    </row>
    <row r="35" spans="1:10" x14ac:dyDescent="0.5">
      <c r="A35" s="162"/>
      <c r="B35" s="209" t="s">
        <v>98</v>
      </c>
      <c r="C35" s="9">
        <v>5004</v>
      </c>
      <c r="D35" s="10" t="s">
        <v>11</v>
      </c>
      <c r="E35" s="9">
        <v>190</v>
      </c>
      <c r="F35" s="9">
        <f t="shared" si="0"/>
        <v>950760</v>
      </c>
      <c r="G35" s="9">
        <f>ROUNDDOWN(0.3*E35,-1)</f>
        <v>50</v>
      </c>
      <c r="H35" s="9">
        <f t="shared" si="1"/>
        <v>250200</v>
      </c>
      <c r="I35" s="9">
        <f>H35+F35</f>
        <v>1200960</v>
      </c>
      <c r="J35" s="8"/>
    </row>
    <row r="36" spans="1:10" x14ac:dyDescent="0.5">
      <c r="A36" s="162"/>
      <c r="B36" s="209" t="s">
        <v>99</v>
      </c>
      <c r="C36" s="9">
        <v>1</v>
      </c>
      <c r="D36" s="10" t="s">
        <v>84</v>
      </c>
      <c r="E36" s="9">
        <f>ROUNDDOWN(0.15*F35,-2)</f>
        <v>142600</v>
      </c>
      <c r="F36" s="9">
        <f t="shared" si="0"/>
        <v>142600</v>
      </c>
      <c r="G36" s="9">
        <v>0</v>
      </c>
      <c r="H36" s="9">
        <f t="shared" si="1"/>
        <v>0</v>
      </c>
      <c r="I36" s="9">
        <f t="shared" ref="I36" si="2">H36+F36</f>
        <v>142600</v>
      </c>
      <c r="J36" s="17"/>
    </row>
    <row r="37" spans="1:10" x14ac:dyDescent="0.5">
      <c r="A37" s="162"/>
      <c r="B37" s="102"/>
      <c r="C37" s="9"/>
      <c r="D37" s="10"/>
      <c r="E37" s="9"/>
      <c r="F37" s="9"/>
      <c r="G37" s="9"/>
      <c r="H37" s="9"/>
      <c r="I37" s="9"/>
      <c r="J37" s="17"/>
    </row>
    <row r="38" spans="1:10" x14ac:dyDescent="0.5">
      <c r="A38" s="10"/>
      <c r="B38" s="209"/>
      <c r="C38" s="9"/>
      <c r="D38" s="10"/>
      <c r="E38" s="9"/>
      <c r="F38" s="9"/>
      <c r="G38" s="9"/>
      <c r="H38" s="9"/>
      <c r="I38" s="9"/>
      <c r="J38" s="17"/>
    </row>
    <row r="39" spans="1:10" x14ac:dyDescent="0.5">
      <c r="A39" s="10"/>
      <c r="B39" s="210"/>
      <c r="C39" s="9"/>
      <c r="D39" s="10"/>
      <c r="E39" s="9"/>
      <c r="F39" s="9"/>
      <c r="G39" s="9"/>
      <c r="H39" s="9"/>
      <c r="I39" s="9"/>
      <c r="J39" s="17"/>
    </row>
    <row r="40" spans="1:10" x14ac:dyDescent="0.5">
      <c r="A40" s="10"/>
      <c r="B40" s="209"/>
      <c r="C40" s="9"/>
      <c r="D40" s="10"/>
      <c r="E40" s="9"/>
      <c r="F40" s="9"/>
      <c r="G40" s="9"/>
      <c r="H40" s="9"/>
      <c r="I40" s="9"/>
      <c r="J40" s="17"/>
    </row>
    <row r="41" spans="1:10" x14ac:dyDescent="0.5">
      <c r="A41" s="10"/>
      <c r="B41" s="209"/>
      <c r="C41" s="9"/>
      <c r="D41" s="10"/>
      <c r="E41" s="9"/>
      <c r="F41" s="9"/>
      <c r="G41" s="9"/>
      <c r="H41" s="9"/>
      <c r="I41" s="9"/>
      <c r="J41" s="17"/>
    </row>
    <row r="42" spans="1:10" x14ac:dyDescent="0.5">
      <c r="A42" s="10"/>
      <c r="B42" s="209"/>
      <c r="C42" s="9"/>
      <c r="D42" s="10"/>
      <c r="E42" s="9"/>
      <c r="F42" s="9"/>
      <c r="G42" s="9"/>
      <c r="H42" s="9"/>
      <c r="I42" s="9"/>
      <c r="J42" s="17"/>
    </row>
    <row r="43" spans="1:10" x14ac:dyDescent="0.5">
      <c r="A43" s="10"/>
      <c r="B43" s="209"/>
      <c r="C43" s="9"/>
      <c r="D43" s="10"/>
      <c r="E43" s="9"/>
      <c r="F43" s="9"/>
      <c r="G43" s="9"/>
      <c r="H43" s="9"/>
      <c r="I43" s="9"/>
      <c r="J43" s="17"/>
    </row>
    <row r="44" spans="1:10" x14ac:dyDescent="0.5">
      <c r="A44" s="10"/>
      <c r="B44" s="209"/>
      <c r="C44" s="9"/>
      <c r="D44" s="10"/>
      <c r="E44" s="9"/>
      <c r="F44" s="9"/>
      <c r="G44" s="9"/>
      <c r="H44" s="9"/>
      <c r="I44" s="9"/>
      <c r="J44" s="8"/>
    </row>
    <row r="45" spans="1:10" x14ac:dyDescent="0.5">
      <c r="A45" s="10"/>
      <c r="B45" s="209"/>
      <c r="C45" s="9"/>
      <c r="D45" s="10"/>
      <c r="E45" s="9"/>
      <c r="F45" s="9"/>
      <c r="G45" s="9"/>
      <c r="H45" s="9"/>
      <c r="I45" s="9"/>
      <c r="J45" s="8"/>
    </row>
    <row r="46" spans="1:10" x14ac:dyDescent="0.5">
      <c r="A46" s="10"/>
      <c r="B46" s="209"/>
      <c r="C46" s="9"/>
      <c r="D46" s="10"/>
      <c r="E46" s="9"/>
      <c r="F46" s="9"/>
      <c r="G46" s="9"/>
      <c r="H46" s="9"/>
      <c r="I46" s="9"/>
      <c r="J46" s="8"/>
    </row>
    <row r="47" spans="1:10" x14ac:dyDescent="0.5">
      <c r="A47" s="10"/>
      <c r="B47" s="209"/>
      <c r="C47" s="9"/>
      <c r="D47" s="10"/>
      <c r="E47" s="9"/>
      <c r="F47" s="9"/>
      <c r="G47" s="9"/>
      <c r="H47" s="9"/>
      <c r="I47" s="9"/>
      <c r="J47" s="8"/>
    </row>
    <row r="48" spans="1:10" x14ac:dyDescent="0.5">
      <c r="A48" s="10"/>
      <c r="B48" s="209"/>
      <c r="C48" s="9"/>
      <c r="D48" s="10"/>
      <c r="E48" s="9"/>
      <c r="F48" s="9"/>
      <c r="G48" s="9"/>
      <c r="H48" s="9"/>
      <c r="I48" s="9"/>
      <c r="J48" s="8"/>
    </row>
    <row r="49" spans="1:10" x14ac:dyDescent="0.5">
      <c r="A49" s="19"/>
      <c r="B49" s="105"/>
      <c r="C49" s="12"/>
      <c r="D49" s="19"/>
      <c r="E49" s="12"/>
      <c r="F49" s="12"/>
      <c r="G49" s="12"/>
      <c r="H49" s="12"/>
      <c r="I49" s="12"/>
      <c r="J49" s="11"/>
    </row>
    <row r="50" spans="1:10" x14ac:dyDescent="0.5">
      <c r="A50" s="13"/>
      <c r="B50" s="2" t="str">
        <f>"รวมค่าวัสดุและค่าแรงงาน "&amp;B32</f>
        <v>รวมค่าวัสดุและค่าแรงงาน งานติดตั้งตาข่ายกันนก</v>
      </c>
      <c r="C50" s="13"/>
      <c r="D50" s="13"/>
      <c r="E50" s="14"/>
      <c r="F50" s="15">
        <f>SUM(F32:F49)</f>
        <v>1511660</v>
      </c>
      <c r="G50" s="14"/>
      <c r="H50" s="15">
        <f>SUM(H32:H49)</f>
        <v>294700</v>
      </c>
      <c r="I50" s="15">
        <f>F50+H50</f>
        <v>1806360</v>
      </c>
      <c r="J50" s="16"/>
    </row>
    <row r="52" spans="1:10" x14ac:dyDescent="0.5">
      <c r="A52" s="160"/>
      <c r="B52" s="6"/>
      <c r="C52" s="160"/>
      <c r="D52" s="160"/>
      <c r="E52" s="5"/>
      <c r="F52" s="323"/>
      <c r="G52" s="323"/>
      <c r="H52" s="323"/>
      <c r="I52" s="323"/>
      <c r="J52" s="4"/>
    </row>
  </sheetData>
  <mergeCells count="18">
    <mergeCell ref="A30:A31"/>
    <mergeCell ref="B30:B31"/>
    <mergeCell ref="C30:C31"/>
    <mergeCell ref="D30:D31"/>
    <mergeCell ref="E30:F30"/>
    <mergeCell ref="G4:H4"/>
    <mergeCell ref="I4:I5"/>
    <mergeCell ref="J4:J5"/>
    <mergeCell ref="A4:A5"/>
    <mergeCell ref="B4:B5"/>
    <mergeCell ref="C4:C5"/>
    <mergeCell ref="D4:D5"/>
    <mergeCell ref="E4:F4"/>
    <mergeCell ref="J30:J31"/>
    <mergeCell ref="F52:G52"/>
    <mergeCell ref="H52:I52"/>
    <mergeCell ref="G30:H30"/>
    <mergeCell ref="I30:I31"/>
  </mergeCells>
  <printOptions horizontalCentered="1"/>
  <pageMargins left="0.39370078740157483" right="0.51181102362204722" top="0.51181102362204722" bottom="0.51181102362204722" header="0.51181102362204722" footer="0.51181102362204722"/>
  <pageSetup paperSize="9" scale="92" fitToHeight="2" orientation="landscape" r:id="rId1"/>
  <headerFooter alignWithMargins="0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16E3-24FE-42DA-A305-937BA571126A}">
  <dimension ref="A1:S52"/>
  <sheetViews>
    <sheetView view="pageBreakPreview" zoomScale="130" zoomScaleNormal="100" zoomScaleSheetLayoutView="130" zoomScalePageLayoutView="55" workbookViewId="0">
      <selection activeCell="C7" sqref="C7"/>
    </sheetView>
  </sheetViews>
  <sheetFormatPr defaultColWidth="9.140625" defaultRowHeight="21" x14ac:dyDescent="0.45"/>
  <cols>
    <col min="1" max="1" width="6.85546875" style="237" customWidth="1"/>
    <col min="2" max="2" width="80.5703125" style="237" customWidth="1"/>
    <col min="3" max="3" width="9.28515625" style="237" customWidth="1"/>
    <col min="4" max="4" width="7.7109375" style="237" customWidth="1"/>
    <col min="5" max="5" width="13.28515625" style="237" customWidth="1"/>
    <col min="6" max="6" width="13.5703125" style="237" customWidth="1"/>
    <col min="7" max="8" width="11.7109375" style="237" customWidth="1"/>
    <col min="9" max="9" width="13.85546875" style="237" customWidth="1"/>
    <col min="10" max="10" width="23.140625" style="237" customWidth="1"/>
    <col min="11" max="11" width="9.140625" style="237"/>
    <col min="12" max="12" width="15.140625" style="237" bestFit="1" customWidth="1"/>
    <col min="13" max="13" width="17.42578125" style="237" customWidth="1"/>
    <col min="14" max="14" width="30.28515625" style="237" customWidth="1"/>
    <col min="15" max="18" width="9.140625" style="237"/>
    <col min="19" max="19" width="11" style="237" bestFit="1" customWidth="1"/>
    <col min="20" max="16384" width="9.140625" style="237"/>
  </cols>
  <sheetData>
    <row r="1" spans="1:13" x14ac:dyDescent="0.45">
      <c r="A1" s="236" t="str">
        <f>ปร4!A1</f>
        <v>ประมาณราคางาน    โครงการติดตั้งตาข่ายกันนกบริเวณระเบียงกันสาดรอบอาคารศูนย์ราชการจังหวัดลำพูน</v>
      </c>
      <c r="B1" s="236"/>
      <c r="L1" s="237" t="s">
        <v>68</v>
      </c>
      <c r="M1" s="237">
        <f>COUNTIF(I:I,"แผ่นที่")</f>
        <v>2</v>
      </c>
    </row>
    <row r="2" spans="1:13" x14ac:dyDescent="0.45">
      <c r="A2" s="236" t="str">
        <f>ปร4!A2</f>
        <v>สถานที่ก่อสร้าง     ศูนย์ราชการจังหวัดลำพูน ต.ศรีบัวบาน อ.เมืองลำพูน จังหวัดลำพูน</v>
      </c>
      <c r="B2" s="236"/>
      <c r="F2" s="237" t="str">
        <f>ปร4!F2</f>
        <v>กำหนดราคากลางเมื่อวันที่      19     เดือน   มกราคม  พ.ศ. 2566</v>
      </c>
      <c r="J2" s="237" t="s">
        <v>100</v>
      </c>
      <c r="L2" s="237" t="s">
        <v>74</v>
      </c>
    </row>
    <row r="3" spans="1:13" x14ac:dyDescent="0.45">
      <c r="A3" s="236" t="str">
        <f>ปร4!A3</f>
        <v>กำหนดราคากลางโดย     คณะกรรมการกำหนดราคากลาง ตามคำสั่งจังหวัดลำพูน ที่ 2235/2565   ลงวันที่ 31 ตุลาคม 2565</v>
      </c>
      <c r="B3" s="236"/>
      <c r="I3" s="238" t="s">
        <v>69</v>
      </c>
      <c r="J3" s="237" t="str">
        <f>IF(ROW()-26&lt;0,1,1+ROUND((ROW()/26),0))&amp;" / "&amp;$M$1</f>
        <v>1 / 2</v>
      </c>
    </row>
    <row r="4" spans="1:13" x14ac:dyDescent="0.45">
      <c r="A4" s="334" t="s">
        <v>6</v>
      </c>
      <c r="B4" s="334" t="s">
        <v>0</v>
      </c>
      <c r="C4" s="334" t="s">
        <v>1</v>
      </c>
      <c r="D4" s="334" t="s">
        <v>2</v>
      </c>
      <c r="E4" s="334" t="s">
        <v>101</v>
      </c>
      <c r="F4" s="334"/>
      <c r="G4" s="334" t="s">
        <v>102</v>
      </c>
      <c r="H4" s="334"/>
      <c r="I4" s="333" t="s">
        <v>9</v>
      </c>
      <c r="J4" s="334" t="s">
        <v>4</v>
      </c>
    </row>
    <row r="5" spans="1:13" x14ac:dyDescent="0.45">
      <c r="A5" s="334"/>
      <c r="B5" s="334"/>
      <c r="C5" s="334"/>
      <c r="D5" s="334"/>
      <c r="E5" s="239" t="s">
        <v>10</v>
      </c>
      <c r="F5" s="239" t="s">
        <v>3</v>
      </c>
      <c r="G5" s="239" t="s">
        <v>10</v>
      </c>
      <c r="H5" s="239" t="s">
        <v>3</v>
      </c>
      <c r="I5" s="334"/>
      <c r="J5" s="334"/>
    </row>
    <row r="6" spans="1:13" x14ac:dyDescent="0.45">
      <c r="A6" s="240"/>
      <c r="B6" s="241" t="s">
        <v>103</v>
      </c>
      <c r="C6" s="9"/>
      <c r="D6" s="242"/>
      <c r="E6" s="20">
        <v>0</v>
      </c>
      <c r="F6" s="20">
        <f>C6*E6</f>
        <v>0</v>
      </c>
      <c r="G6" s="20">
        <v>0</v>
      </c>
      <c r="H6" s="20">
        <f>C6*G6</f>
        <v>0</v>
      </c>
      <c r="I6" s="21">
        <f>F6+H6</f>
        <v>0</v>
      </c>
      <c r="J6" s="243"/>
    </row>
    <row r="7" spans="1:13" x14ac:dyDescent="0.45">
      <c r="A7" s="244" t="s">
        <v>59</v>
      </c>
      <c r="B7" s="245" t="s">
        <v>104</v>
      </c>
      <c r="C7" s="9"/>
      <c r="D7" s="246"/>
      <c r="E7" s="9">
        <v>0</v>
      </c>
      <c r="F7" s="9">
        <f>E7*C7</f>
        <v>0</v>
      </c>
      <c r="G7" s="9">
        <v>0</v>
      </c>
      <c r="H7" s="9">
        <f>G7*C7</f>
        <v>0</v>
      </c>
      <c r="I7" s="9">
        <f>H7+F7</f>
        <v>0</v>
      </c>
      <c r="J7" s="247"/>
    </row>
    <row r="8" spans="1:13" x14ac:dyDescent="0.45">
      <c r="A8" s="248"/>
      <c r="B8" s="249" t="s">
        <v>108</v>
      </c>
      <c r="C8" s="9">
        <v>1</v>
      </c>
      <c r="D8" s="246" t="s">
        <v>84</v>
      </c>
      <c r="E8" s="9">
        <f>F50</f>
        <v>20610</v>
      </c>
      <c r="F8" s="9">
        <f>E8*C8</f>
        <v>20610</v>
      </c>
      <c r="G8" s="9">
        <f>H50</f>
        <v>920</v>
      </c>
      <c r="H8" s="9">
        <f>G8*C8</f>
        <v>920</v>
      </c>
      <c r="I8" s="9">
        <f>H8+F8</f>
        <v>21530</v>
      </c>
      <c r="J8" s="247"/>
    </row>
    <row r="9" spans="1:13" x14ac:dyDescent="0.45">
      <c r="A9" s="248"/>
      <c r="B9" s="250"/>
      <c r="C9" s="9"/>
      <c r="D9" s="246"/>
      <c r="E9" s="9">
        <v>0</v>
      </c>
      <c r="F9" s="9">
        <f t="shared" ref="F9:F23" si="0">E9*C9</f>
        <v>0</v>
      </c>
      <c r="G9" s="9">
        <v>0</v>
      </c>
      <c r="H9" s="9">
        <f t="shared" ref="H9:H23" si="1">G9*C9</f>
        <v>0</v>
      </c>
      <c r="I9" s="9">
        <f t="shared" ref="I9:I23" si="2">H9+F9</f>
        <v>0</v>
      </c>
      <c r="J9" s="251"/>
    </row>
    <row r="10" spans="1:13" x14ac:dyDescent="0.45">
      <c r="A10" s="246"/>
      <c r="B10" s="250"/>
      <c r="C10" s="9"/>
      <c r="D10" s="246"/>
      <c r="E10" s="9">
        <v>0</v>
      </c>
      <c r="F10" s="9">
        <f t="shared" si="0"/>
        <v>0</v>
      </c>
      <c r="G10" s="9">
        <v>0</v>
      </c>
      <c r="H10" s="9">
        <f t="shared" si="1"/>
        <v>0</v>
      </c>
      <c r="I10" s="9">
        <f t="shared" si="2"/>
        <v>0</v>
      </c>
      <c r="J10" s="247"/>
    </row>
    <row r="11" spans="1:13" x14ac:dyDescent="0.45">
      <c r="A11" s="246"/>
      <c r="B11" s="250"/>
      <c r="C11" s="9"/>
      <c r="D11" s="246"/>
      <c r="E11" s="9">
        <v>0</v>
      </c>
      <c r="F11" s="9">
        <f t="shared" si="0"/>
        <v>0</v>
      </c>
      <c r="G11" s="9">
        <v>0</v>
      </c>
      <c r="H11" s="9">
        <f t="shared" si="1"/>
        <v>0</v>
      </c>
      <c r="I11" s="9">
        <f t="shared" si="2"/>
        <v>0</v>
      </c>
      <c r="J11" s="247"/>
    </row>
    <row r="12" spans="1:13" x14ac:dyDescent="0.45">
      <c r="A12" s="246"/>
      <c r="B12" s="210"/>
      <c r="C12" s="9"/>
      <c r="D12" s="246"/>
      <c r="E12" s="9">
        <v>0</v>
      </c>
      <c r="F12" s="9">
        <f t="shared" si="0"/>
        <v>0</v>
      </c>
      <c r="G12" s="9">
        <v>0</v>
      </c>
      <c r="H12" s="9">
        <f t="shared" si="1"/>
        <v>0</v>
      </c>
      <c r="I12" s="9">
        <f t="shared" si="2"/>
        <v>0</v>
      </c>
      <c r="J12" s="247"/>
    </row>
    <row r="13" spans="1:13" x14ac:dyDescent="0.45">
      <c r="A13" s="246"/>
      <c r="B13" s="252"/>
      <c r="C13" s="9"/>
      <c r="D13" s="246"/>
      <c r="E13" s="9">
        <v>0</v>
      </c>
      <c r="F13" s="9">
        <f t="shared" si="0"/>
        <v>0</v>
      </c>
      <c r="G13" s="9">
        <v>0</v>
      </c>
      <c r="H13" s="9">
        <f t="shared" si="1"/>
        <v>0</v>
      </c>
      <c r="I13" s="9">
        <f t="shared" si="2"/>
        <v>0</v>
      </c>
      <c r="J13" s="247"/>
    </row>
    <row r="14" spans="1:13" x14ac:dyDescent="0.45">
      <c r="A14" s="246"/>
      <c r="B14" s="252"/>
      <c r="C14" s="9"/>
      <c r="D14" s="246"/>
      <c r="E14" s="9">
        <v>0</v>
      </c>
      <c r="F14" s="9">
        <f t="shared" si="0"/>
        <v>0</v>
      </c>
      <c r="G14" s="9">
        <v>0</v>
      </c>
      <c r="H14" s="9">
        <f t="shared" si="1"/>
        <v>0</v>
      </c>
      <c r="I14" s="9">
        <f t="shared" si="2"/>
        <v>0</v>
      </c>
      <c r="J14" s="247"/>
    </row>
    <row r="15" spans="1:13" x14ac:dyDescent="0.45">
      <c r="A15" s="246"/>
      <c r="B15" s="245"/>
      <c r="C15" s="9"/>
      <c r="D15" s="246"/>
      <c r="E15" s="9">
        <v>0</v>
      </c>
      <c r="F15" s="9">
        <f t="shared" si="0"/>
        <v>0</v>
      </c>
      <c r="G15" s="9">
        <v>0</v>
      </c>
      <c r="H15" s="9">
        <f t="shared" si="1"/>
        <v>0</v>
      </c>
      <c r="I15" s="9">
        <f t="shared" si="2"/>
        <v>0</v>
      </c>
      <c r="J15" s="247"/>
    </row>
    <row r="16" spans="1:13" x14ac:dyDescent="0.45">
      <c r="A16" s="246"/>
      <c r="B16" s="252"/>
      <c r="C16" s="9"/>
      <c r="D16" s="246"/>
      <c r="E16" s="9">
        <v>0</v>
      </c>
      <c r="F16" s="9">
        <f t="shared" si="0"/>
        <v>0</v>
      </c>
      <c r="G16" s="9">
        <v>0</v>
      </c>
      <c r="H16" s="9">
        <f t="shared" si="1"/>
        <v>0</v>
      </c>
      <c r="I16" s="9">
        <f t="shared" si="2"/>
        <v>0</v>
      </c>
      <c r="J16" s="247"/>
    </row>
    <row r="17" spans="1:19" x14ac:dyDescent="0.45">
      <c r="A17" s="246"/>
      <c r="B17" s="252"/>
      <c r="C17" s="9"/>
      <c r="D17" s="246"/>
      <c r="E17" s="9">
        <v>0</v>
      </c>
      <c r="F17" s="9">
        <f t="shared" si="0"/>
        <v>0</v>
      </c>
      <c r="G17" s="9">
        <v>0</v>
      </c>
      <c r="H17" s="9">
        <f t="shared" si="1"/>
        <v>0</v>
      </c>
      <c r="I17" s="9">
        <f t="shared" si="2"/>
        <v>0</v>
      </c>
      <c r="J17" s="247"/>
    </row>
    <row r="18" spans="1:19" x14ac:dyDescent="0.45">
      <c r="A18" s="246"/>
      <c r="B18" s="245"/>
      <c r="C18" s="9"/>
      <c r="D18" s="246"/>
      <c r="E18" s="9">
        <v>0</v>
      </c>
      <c r="F18" s="9">
        <f t="shared" si="0"/>
        <v>0</v>
      </c>
      <c r="G18" s="9">
        <v>0</v>
      </c>
      <c r="H18" s="9">
        <f t="shared" si="1"/>
        <v>0</v>
      </c>
      <c r="I18" s="9">
        <f t="shared" si="2"/>
        <v>0</v>
      </c>
      <c r="J18" s="251"/>
    </row>
    <row r="19" spans="1:19" x14ac:dyDescent="0.45">
      <c r="A19" s="246"/>
      <c r="B19" s="252"/>
      <c r="C19" s="9"/>
      <c r="D19" s="246"/>
      <c r="E19" s="9">
        <v>0</v>
      </c>
      <c r="F19" s="9">
        <f t="shared" si="0"/>
        <v>0</v>
      </c>
      <c r="G19" s="9">
        <v>0</v>
      </c>
      <c r="H19" s="9">
        <f t="shared" si="1"/>
        <v>0</v>
      </c>
      <c r="I19" s="9">
        <f t="shared" si="2"/>
        <v>0</v>
      </c>
      <c r="J19" s="251"/>
    </row>
    <row r="20" spans="1:19" x14ac:dyDescent="0.45">
      <c r="A20" s="246"/>
      <c r="B20" s="251"/>
      <c r="C20" s="9"/>
      <c r="D20" s="246"/>
      <c r="E20" s="9">
        <v>0</v>
      </c>
      <c r="F20" s="9">
        <f t="shared" si="0"/>
        <v>0</v>
      </c>
      <c r="G20" s="9">
        <v>0</v>
      </c>
      <c r="H20" s="9">
        <f t="shared" si="1"/>
        <v>0</v>
      </c>
      <c r="I20" s="9">
        <f t="shared" si="2"/>
        <v>0</v>
      </c>
      <c r="J20" s="251"/>
    </row>
    <row r="21" spans="1:19" x14ac:dyDescent="0.45">
      <c r="A21" s="246"/>
      <c r="B21" s="251"/>
      <c r="C21" s="9"/>
      <c r="D21" s="246"/>
      <c r="E21" s="9">
        <v>0</v>
      </c>
      <c r="F21" s="9">
        <f t="shared" si="0"/>
        <v>0</v>
      </c>
      <c r="G21" s="9">
        <v>0</v>
      </c>
      <c r="H21" s="9">
        <f t="shared" si="1"/>
        <v>0</v>
      </c>
      <c r="I21" s="9">
        <f t="shared" si="2"/>
        <v>0</v>
      </c>
      <c r="J21" s="251"/>
    </row>
    <row r="22" spans="1:19" x14ac:dyDescent="0.45">
      <c r="A22" s="246"/>
      <c r="B22" s="251"/>
      <c r="C22" s="9"/>
      <c r="D22" s="246"/>
      <c r="E22" s="9">
        <v>0</v>
      </c>
      <c r="F22" s="9">
        <f t="shared" si="0"/>
        <v>0</v>
      </c>
      <c r="G22" s="9">
        <v>0</v>
      </c>
      <c r="H22" s="9">
        <f t="shared" si="1"/>
        <v>0</v>
      </c>
      <c r="I22" s="9">
        <f t="shared" si="2"/>
        <v>0</v>
      </c>
      <c r="J22" s="251"/>
    </row>
    <row r="23" spans="1:19" x14ac:dyDescent="0.45">
      <c r="A23" s="253"/>
      <c r="B23" s="254"/>
      <c r="C23" s="12"/>
      <c r="D23" s="253"/>
      <c r="E23" s="12">
        <v>0</v>
      </c>
      <c r="F23" s="12">
        <f t="shared" si="0"/>
        <v>0</v>
      </c>
      <c r="G23" s="12">
        <f>E23*0.3</f>
        <v>0</v>
      </c>
      <c r="H23" s="12">
        <f t="shared" si="1"/>
        <v>0</v>
      </c>
      <c r="I23" s="12">
        <f t="shared" si="2"/>
        <v>0</v>
      </c>
      <c r="J23" s="254"/>
    </row>
    <row r="24" spans="1:19" x14ac:dyDescent="0.45">
      <c r="A24" s="255"/>
      <c r="B24" s="239" t="s">
        <v>62</v>
      </c>
      <c r="C24" s="255"/>
      <c r="D24" s="255"/>
      <c r="E24" s="14"/>
      <c r="F24" s="15">
        <f>SUM(F6:F23)</f>
        <v>20610</v>
      </c>
      <c r="G24" s="14"/>
      <c r="H24" s="15">
        <f>SUM(H6:H23)</f>
        <v>920</v>
      </c>
      <c r="I24" s="15">
        <f>F24+H24</f>
        <v>21530</v>
      </c>
      <c r="J24" s="256"/>
    </row>
    <row r="27" spans="1:19" x14ac:dyDescent="0.45">
      <c r="A27" s="236" t="str">
        <f>A1</f>
        <v>ประมาณราคางาน    โครงการติดตั้งตาข่ายกันนกบริเวณระเบียงกันสาดรอบอาคารศูนย์ราชการจังหวัดลำพูน</v>
      </c>
      <c r="B27" s="236"/>
    </row>
    <row r="28" spans="1:19" x14ac:dyDescent="0.45">
      <c r="A28" s="236" t="str">
        <f>A2</f>
        <v>สถานที่ก่อสร้าง     ศูนย์ราชการจังหวัดลำพูน ต.ศรีบัวบาน อ.เมืองลำพูน จังหวัดลำพูน</v>
      </c>
      <c r="B28" s="236"/>
      <c r="F28" s="237" t="str">
        <f>F2</f>
        <v>กำหนดราคากลางเมื่อวันที่      19     เดือน   มกราคม  พ.ศ. 2566</v>
      </c>
      <c r="J28" s="237" t="s">
        <v>105</v>
      </c>
    </row>
    <row r="29" spans="1:19" x14ac:dyDescent="0.45">
      <c r="A29" s="236" t="str">
        <f>A3</f>
        <v>กำหนดราคากลางโดย     คณะกรรมการกำหนดราคากลาง ตามคำสั่งจังหวัดลำพูน ที่ 2235/2565   ลงวันที่ 31 ตุลาคม 2565</v>
      </c>
      <c r="B29" s="236"/>
      <c r="I29" s="238" t="s">
        <v>69</v>
      </c>
      <c r="J29" s="237" t="str">
        <f>IF(ROW()-26&lt;0,1,1+ROUND((ROW()/26),0))&amp;" / "&amp;$M$1</f>
        <v>2 / 2</v>
      </c>
    </row>
    <row r="30" spans="1:19" x14ac:dyDescent="0.45">
      <c r="A30" s="325" t="s">
        <v>6</v>
      </c>
      <c r="B30" s="325" t="s">
        <v>0</v>
      </c>
      <c r="C30" s="325" t="s">
        <v>1</v>
      </c>
      <c r="D30" s="325" t="s">
        <v>2</v>
      </c>
      <c r="E30" s="329" t="s">
        <v>7</v>
      </c>
      <c r="F30" s="330"/>
      <c r="G30" s="329" t="s">
        <v>8</v>
      </c>
      <c r="H30" s="330"/>
      <c r="I30" s="327" t="s">
        <v>9</v>
      </c>
      <c r="J30" s="325" t="s">
        <v>4</v>
      </c>
    </row>
    <row r="31" spans="1:19" x14ac:dyDescent="0.45">
      <c r="A31" s="326"/>
      <c r="B31" s="326"/>
      <c r="C31" s="326"/>
      <c r="D31" s="326"/>
      <c r="E31" s="239" t="s">
        <v>10</v>
      </c>
      <c r="F31" s="239" t="s">
        <v>3</v>
      </c>
      <c r="G31" s="239" t="s">
        <v>10</v>
      </c>
      <c r="H31" s="239" t="s">
        <v>3</v>
      </c>
      <c r="I31" s="328"/>
      <c r="J31" s="326"/>
    </row>
    <row r="32" spans="1:19" x14ac:dyDescent="0.45">
      <c r="A32" s="240">
        <v>1</v>
      </c>
      <c r="B32" s="243" t="str">
        <f>B8</f>
        <v>งานจัดทำนั่งร้านพิเศษเพื่อความปลอดภัยต่อคนงาน</v>
      </c>
      <c r="C32" s="9"/>
      <c r="D32" s="242"/>
      <c r="E32" s="20">
        <v>0</v>
      </c>
      <c r="F32" s="20">
        <f>C32*E32</f>
        <v>0</v>
      </c>
      <c r="G32" s="20">
        <v>0</v>
      </c>
      <c r="H32" s="20">
        <f>C32*G32</f>
        <v>0</v>
      </c>
      <c r="I32" s="21">
        <f>F32+H32</f>
        <v>0</v>
      </c>
      <c r="J32" s="243"/>
      <c r="Q32" s="262"/>
      <c r="R32" s="262"/>
      <c r="S32" s="262"/>
    </row>
    <row r="33" spans="1:19" x14ac:dyDescent="0.45">
      <c r="A33" s="244"/>
      <c r="B33" s="251" t="s">
        <v>109</v>
      </c>
      <c r="C33" s="9">
        <v>45</v>
      </c>
      <c r="D33" s="246" t="s">
        <v>106</v>
      </c>
      <c r="E33" s="9">
        <v>388</v>
      </c>
      <c r="F33" s="9">
        <f>ROUND(E33*C33,2)</f>
        <v>17460</v>
      </c>
      <c r="G33" s="9">
        <v>0</v>
      </c>
      <c r="H33" s="9">
        <f>ROUND(G33*C33,2)</f>
        <v>0</v>
      </c>
      <c r="I33" s="9">
        <f>H33+F33</f>
        <v>17460</v>
      </c>
      <c r="J33" s="247"/>
      <c r="O33" s="263"/>
      <c r="S33" s="263"/>
    </row>
    <row r="34" spans="1:19" x14ac:dyDescent="0.45">
      <c r="A34" s="246"/>
      <c r="B34" s="251" t="s">
        <v>120</v>
      </c>
      <c r="C34" s="9">
        <v>46</v>
      </c>
      <c r="D34" s="246" t="s">
        <v>63</v>
      </c>
      <c r="E34" s="9">
        <v>0</v>
      </c>
      <c r="F34" s="9">
        <f t="shared" ref="F34:F40" si="3">ROUND(E34*C34,2)</f>
        <v>0</v>
      </c>
      <c r="G34" s="9">
        <v>20</v>
      </c>
      <c r="H34" s="9">
        <f t="shared" ref="H34:H40" si="4">ROUND(G34*C34,2)</f>
        <v>920</v>
      </c>
      <c r="I34" s="9">
        <f>H34+F34</f>
        <v>920</v>
      </c>
      <c r="J34" s="247"/>
      <c r="O34" s="263"/>
      <c r="S34" s="263"/>
    </row>
    <row r="35" spans="1:19" x14ac:dyDescent="0.45">
      <c r="A35" s="246"/>
      <c r="B35" s="251" t="s">
        <v>122</v>
      </c>
      <c r="C35" s="9">
        <v>45</v>
      </c>
      <c r="D35" s="246" t="s">
        <v>106</v>
      </c>
      <c r="E35" s="9">
        <v>70</v>
      </c>
      <c r="F35" s="9">
        <f t="shared" si="3"/>
        <v>3150</v>
      </c>
      <c r="G35" s="9">
        <v>0</v>
      </c>
      <c r="H35" s="9">
        <f t="shared" si="4"/>
        <v>0</v>
      </c>
      <c r="I35" s="9">
        <f t="shared" ref="I35:I49" si="5">H35+F35</f>
        <v>3150</v>
      </c>
      <c r="J35" s="251"/>
      <c r="O35" s="263"/>
      <c r="S35" s="263"/>
    </row>
    <row r="36" spans="1:19" x14ac:dyDescent="0.45">
      <c r="A36" s="246"/>
      <c r="B36" s="251"/>
      <c r="C36" s="9"/>
      <c r="D36" s="246"/>
      <c r="E36" s="9">
        <v>0</v>
      </c>
      <c r="F36" s="9">
        <f t="shared" si="3"/>
        <v>0</v>
      </c>
      <c r="G36" s="9">
        <v>0</v>
      </c>
      <c r="H36" s="9">
        <f t="shared" si="4"/>
        <v>0</v>
      </c>
      <c r="I36" s="9">
        <f t="shared" si="5"/>
        <v>0</v>
      </c>
      <c r="J36" s="247"/>
      <c r="O36" s="263"/>
      <c r="S36" s="263"/>
    </row>
    <row r="37" spans="1:19" x14ac:dyDescent="0.45">
      <c r="A37" s="246"/>
      <c r="B37" s="251"/>
      <c r="C37" s="9"/>
      <c r="D37" s="246"/>
      <c r="E37" s="9">
        <v>0</v>
      </c>
      <c r="F37" s="9">
        <f t="shared" si="3"/>
        <v>0</v>
      </c>
      <c r="G37" s="9">
        <v>0</v>
      </c>
      <c r="H37" s="9">
        <f t="shared" si="4"/>
        <v>0</v>
      </c>
      <c r="I37" s="9">
        <f t="shared" si="5"/>
        <v>0</v>
      </c>
      <c r="J37" s="247"/>
      <c r="O37" s="263"/>
      <c r="S37" s="263"/>
    </row>
    <row r="38" spans="1:19" x14ac:dyDescent="0.45">
      <c r="A38" s="246"/>
      <c r="B38" s="257"/>
      <c r="C38" s="9"/>
      <c r="D38" s="246"/>
      <c r="E38" s="9">
        <v>0</v>
      </c>
      <c r="F38" s="9">
        <f t="shared" si="3"/>
        <v>0</v>
      </c>
      <c r="G38" s="9">
        <v>0</v>
      </c>
      <c r="H38" s="9">
        <f t="shared" si="4"/>
        <v>0</v>
      </c>
      <c r="I38" s="9">
        <f t="shared" si="5"/>
        <v>0</v>
      </c>
      <c r="J38" s="247"/>
      <c r="O38" s="263"/>
      <c r="S38" s="263"/>
    </row>
    <row r="39" spans="1:19" x14ac:dyDescent="0.45">
      <c r="A39" s="246"/>
      <c r="B39" s="251"/>
      <c r="C39" s="9"/>
      <c r="D39" s="246"/>
      <c r="E39" s="9">
        <v>0</v>
      </c>
      <c r="F39" s="9">
        <f t="shared" si="3"/>
        <v>0</v>
      </c>
      <c r="G39" s="9">
        <v>0</v>
      </c>
      <c r="H39" s="9">
        <f t="shared" si="4"/>
        <v>0</v>
      </c>
      <c r="I39" s="9">
        <f t="shared" si="5"/>
        <v>0</v>
      </c>
      <c r="J39" s="247"/>
      <c r="O39" s="263"/>
      <c r="S39" s="263"/>
    </row>
    <row r="40" spans="1:19" x14ac:dyDescent="0.45">
      <c r="A40" s="246"/>
      <c r="B40" s="245" t="s">
        <v>107</v>
      </c>
      <c r="C40" s="9"/>
      <c r="D40" s="246"/>
      <c r="E40" s="9">
        <v>0</v>
      </c>
      <c r="F40" s="9">
        <f t="shared" si="3"/>
        <v>0</v>
      </c>
      <c r="G40" s="9">
        <v>0</v>
      </c>
      <c r="H40" s="9">
        <f t="shared" si="4"/>
        <v>0</v>
      </c>
      <c r="I40" s="9">
        <f t="shared" si="5"/>
        <v>0</v>
      </c>
      <c r="J40" s="247"/>
      <c r="S40" s="264"/>
    </row>
    <row r="41" spans="1:19" x14ac:dyDescent="0.45">
      <c r="A41" s="246"/>
      <c r="B41" s="251" t="s">
        <v>124</v>
      </c>
      <c r="C41" s="9"/>
      <c r="D41" s="246"/>
      <c r="E41" s="9"/>
      <c r="F41" s="9"/>
      <c r="G41" s="9"/>
      <c r="H41" s="9"/>
      <c r="I41" s="9">
        <f t="shared" si="5"/>
        <v>0</v>
      </c>
      <c r="J41" s="247"/>
      <c r="S41" s="264"/>
    </row>
    <row r="42" spans="1:19" x14ac:dyDescent="0.45">
      <c r="A42" s="246"/>
      <c r="B42" s="251" t="s">
        <v>126</v>
      </c>
      <c r="C42" s="9"/>
      <c r="D42" s="246"/>
      <c r="E42" s="9"/>
      <c r="F42" s="9"/>
      <c r="G42" s="9"/>
      <c r="H42" s="9"/>
      <c r="I42" s="9">
        <f t="shared" si="5"/>
        <v>0</v>
      </c>
      <c r="J42" s="247"/>
    </row>
    <row r="43" spans="1:19" x14ac:dyDescent="0.45">
      <c r="A43" s="246"/>
      <c r="B43" s="251" t="s">
        <v>125</v>
      </c>
      <c r="C43" s="9"/>
      <c r="D43" s="246"/>
      <c r="E43" s="9"/>
      <c r="F43" s="9"/>
      <c r="G43" s="9"/>
      <c r="H43" s="9"/>
      <c r="I43" s="9">
        <f t="shared" si="5"/>
        <v>0</v>
      </c>
      <c r="J43" s="247"/>
    </row>
    <row r="44" spans="1:19" x14ac:dyDescent="0.45">
      <c r="A44" s="246"/>
      <c r="B44" s="252" t="s">
        <v>110</v>
      </c>
      <c r="C44" s="9"/>
      <c r="D44" s="246"/>
      <c r="E44" s="9"/>
      <c r="F44" s="9"/>
      <c r="G44" s="9"/>
      <c r="H44" s="9"/>
      <c r="I44" s="9">
        <f t="shared" si="5"/>
        <v>0</v>
      </c>
      <c r="J44" s="251"/>
    </row>
    <row r="45" spans="1:19" x14ac:dyDescent="0.45">
      <c r="A45" s="246"/>
      <c r="B45" s="252" t="s">
        <v>111</v>
      </c>
      <c r="C45" s="9"/>
      <c r="D45" s="246"/>
      <c r="E45" s="9"/>
      <c r="F45" s="9"/>
      <c r="G45" s="9"/>
      <c r="H45" s="9"/>
      <c r="I45" s="9">
        <f t="shared" si="5"/>
        <v>0</v>
      </c>
      <c r="J45" s="251"/>
    </row>
    <row r="46" spans="1:19" x14ac:dyDescent="0.45">
      <c r="A46" s="246"/>
      <c r="B46" s="252" t="s">
        <v>112</v>
      </c>
      <c r="C46" s="9"/>
      <c r="D46" s="246"/>
      <c r="E46" s="9"/>
      <c r="F46" s="9"/>
      <c r="G46" s="9"/>
      <c r="H46" s="9"/>
      <c r="I46" s="9">
        <f t="shared" si="5"/>
        <v>0</v>
      </c>
      <c r="J46" s="251"/>
    </row>
    <row r="47" spans="1:19" x14ac:dyDescent="0.45">
      <c r="A47" s="246"/>
      <c r="B47" s="252" t="s">
        <v>123</v>
      </c>
      <c r="C47" s="9"/>
      <c r="D47" s="246"/>
      <c r="E47" s="9"/>
      <c r="F47" s="9"/>
      <c r="G47" s="9"/>
      <c r="H47" s="9"/>
      <c r="I47" s="9">
        <f t="shared" si="5"/>
        <v>0</v>
      </c>
      <c r="J47" s="251"/>
    </row>
    <row r="48" spans="1:19" x14ac:dyDescent="0.45">
      <c r="A48" s="246"/>
      <c r="B48" s="252" t="s">
        <v>121</v>
      </c>
      <c r="C48" s="9"/>
      <c r="D48" s="246"/>
      <c r="E48" s="9"/>
      <c r="F48" s="9"/>
      <c r="G48" s="9"/>
      <c r="H48" s="9"/>
      <c r="I48" s="9">
        <f t="shared" si="5"/>
        <v>0</v>
      </c>
      <c r="J48" s="251"/>
    </row>
    <row r="49" spans="1:10" x14ac:dyDescent="0.45">
      <c r="A49" s="253"/>
      <c r="B49" s="258"/>
      <c r="C49" s="12"/>
      <c r="D49" s="253"/>
      <c r="E49" s="12"/>
      <c r="F49" s="12"/>
      <c r="G49" s="12"/>
      <c r="H49" s="12"/>
      <c r="I49" s="12">
        <f t="shared" si="5"/>
        <v>0</v>
      </c>
      <c r="J49" s="254"/>
    </row>
    <row r="50" spans="1:10" x14ac:dyDescent="0.45">
      <c r="A50" s="255"/>
      <c r="B50" s="239" t="str">
        <f>"รวมค่าวัสดุและค่าแรงงาน "&amp;B32</f>
        <v>รวมค่าวัสดุและค่าแรงงาน งานจัดทำนั่งร้านพิเศษเพื่อความปลอดภัยต่อคนงาน</v>
      </c>
      <c r="C50" s="255"/>
      <c r="D50" s="255"/>
      <c r="E50" s="14"/>
      <c r="F50" s="15">
        <f>SUM(F32:F49)</f>
        <v>20610</v>
      </c>
      <c r="G50" s="14"/>
      <c r="H50" s="15">
        <f>SUM(H32:H49)</f>
        <v>920</v>
      </c>
      <c r="I50" s="15">
        <f>F50+H50</f>
        <v>21530</v>
      </c>
      <c r="J50" s="256"/>
    </row>
    <row r="51" spans="1:10" x14ac:dyDescent="0.45">
      <c r="A51" s="259"/>
      <c r="B51" s="131"/>
      <c r="C51" s="259"/>
      <c r="D51" s="259"/>
      <c r="E51" s="151"/>
      <c r="F51" s="151"/>
      <c r="G51" s="331"/>
      <c r="H51" s="331"/>
      <c r="I51" s="151"/>
      <c r="J51" s="260"/>
    </row>
    <row r="52" spans="1:10" x14ac:dyDescent="0.45">
      <c r="A52" s="259"/>
      <c r="B52" s="261"/>
      <c r="C52" s="259"/>
      <c r="D52" s="259"/>
      <c r="E52" s="151"/>
      <c r="F52" s="332"/>
      <c r="G52" s="332"/>
      <c r="H52" s="332"/>
      <c r="I52" s="332"/>
      <c r="J52" s="260"/>
    </row>
  </sheetData>
  <mergeCells count="19">
    <mergeCell ref="A4:A5"/>
    <mergeCell ref="B4:B5"/>
    <mergeCell ref="C4:C5"/>
    <mergeCell ref="D4:D5"/>
    <mergeCell ref="E4:F4"/>
    <mergeCell ref="G51:H51"/>
    <mergeCell ref="F52:G52"/>
    <mergeCell ref="H52:I52"/>
    <mergeCell ref="I4:I5"/>
    <mergeCell ref="J4:J5"/>
    <mergeCell ref="G4:H4"/>
    <mergeCell ref="B30:B31"/>
    <mergeCell ref="A30:A31"/>
    <mergeCell ref="J30:J31"/>
    <mergeCell ref="I30:I31"/>
    <mergeCell ref="G30:H30"/>
    <mergeCell ref="E30:F30"/>
    <mergeCell ref="D30:D31"/>
    <mergeCell ref="C30:C31"/>
  </mergeCells>
  <printOptions horizontalCentered="1"/>
  <pageMargins left="0.39370078740157483" right="0.51181102362204722" top="0.51181102362204722" bottom="0.51181102362204722" header="0.51181102362204722" footer="0.51181102362204722"/>
  <pageSetup paperSize="9" scale="78" fitToHeight="2" orientation="landscape" r:id="rId1"/>
  <headerFooter alignWithMargins="0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1C68-8298-4CAD-AB46-0C7F00A21EC6}">
  <sheetPr codeName="Sheet5"/>
  <dimension ref="A1:R57"/>
  <sheetViews>
    <sheetView zoomScaleNormal="100" workbookViewId="0">
      <selection activeCell="M11" sqref="M11"/>
    </sheetView>
  </sheetViews>
  <sheetFormatPr defaultColWidth="9.140625" defaultRowHeight="21" x14ac:dyDescent="0.45"/>
  <cols>
    <col min="1" max="1" width="6.5703125" style="106" customWidth="1"/>
    <col min="2" max="2" width="3.140625" style="106" customWidth="1"/>
    <col min="3" max="3" width="14.7109375" style="106" customWidth="1"/>
    <col min="4" max="4" width="8.28515625" style="106" customWidth="1"/>
    <col min="5" max="5" width="16.140625" style="106" customWidth="1"/>
    <col min="6" max="6" width="18.7109375" style="106" customWidth="1"/>
    <col min="7" max="7" width="12.7109375" style="106" customWidth="1"/>
    <col min="8" max="8" width="16.140625" style="106" customWidth="1"/>
    <col min="9" max="9" width="11.7109375" style="106" customWidth="1"/>
    <col min="10" max="10" width="9.140625" style="106"/>
    <col min="11" max="11" width="11.140625" style="106" bestFit="1" customWidth="1"/>
    <col min="12" max="12" width="11.28515625" style="106" customWidth="1"/>
    <col min="13" max="13" width="12.5703125" style="106" customWidth="1"/>
    <col min="14" max="14" width="9.140625" style="106"/>
    <col min="15" max="15" width="9.85546875" style="106" bestFit="1" customWidth="1"/>
    <col min="16" max="16" width="10.85546875" style="106" bestFit="1" customWidth="1"/>
    <col min="17" max="16384" width="9.140625" style="106"/>
  </cols>
  <sheetData>
    <row r="1" spans="1:13" ht="20.100000000000001" customHeight="1" x14ac:dyDescent="0.45">
      <c r="A1" s="337" t="s">
        <v>79</v>
      </c>
      <c r="B1" s="337"/>
      <c r="C1" s="337"/>
      <c r="D1" s="337"/>
      <c r="E1" s="337"/>
      <c r="F1" s="337"/>
      <c r="G1" s="337"/>
      <c r="H1" s="337"/>
      <c r="I1" s="337"/>
    </row>
    <row r="2" spans="1:13" ht="20.100000000000001" customHeight="1" x14ac:dyDescent="0.45">
      <c r="A2" s="338" t="s">
        <v>64</v>
      </c>
      <c r="B2" s="338"/>
      <c r="C2" s="338"/>
      <c r="D2" s="338"/>
      <c r="E2" s="338"/>
      <c r="F2" s="338"/>
      <c r="G2" s="338"/>
      <c r="H2" s="338"/>
      <c r="I2" s="338"/>
    </row>
    <row r="3" spans="1:13" s="108" customFormat="1" ht="20.100000000000001" customHeight="1" x14ac:dyDescent="0.45">
      <c r="A3" s="166" t="s">
        <v>12</v>
      </c>
      <c r="B3" s="166" t="s">
        <v>44</v>
      </c>
      <c r="C3" s="166"/>
      <c r="D3" s="166" t="str">
        <f>'ปร5 ก'!D3</f>
        <v>ติดตั้งตาข่ายกันนกบริเวณระเบียงกันสาดรอบอาคารศูนย์ราชการจังหวัดลำพูน</v>
      </c>
      <c r="E3" s="166"/>
      <c r="F3" s="166"/>
      <c r="G3" s="166"/>
      <c r="H3" s="166"/>
      <c r="I3" s="166"/>
      <c r="L3" s="108" t="s">
        <v>13</v>
      </c>
    </row>
    <row r="4" spans="1:13" s="108" customFormat="1" ht="20.100000000000001" customHeight="1" x14ac:dyDescent="0.45">
      <c r="A4" s="166"/>
      <c r="B4" s="166" t="s">
        <v>14</v>
      </c>
      <c r="C4" s="166"/>
      <c r="D4" s="166" t="str">
        <f>'ปร5 ก'!D4</f>
        <v>จังหวัดลำพูน</v>
      </c>
      <c r="E4" s="166"/>
      <c r="F4" s="166"/>
      <c r="G4" s="166"/>
      <c r="H4" s="166"/>
      <c r="I4" s="166"/>
      <c r="L4" s="108" t="s">
        <v>15</v>
      </c>
      <c r="M4" s="108">
        <f>M3-24</f>
        <v>-24</v>
      </c>
    </row>
    <row r="5" spans="1:13" s="108" customFormat="1" ht="20.100000000000001" customHeight="1" x14ac:dyDescent="0.45">
      <c r="A5" s="166"/>
      <c r="B5" s="166" t="s">
        <v>16</v>
      </c>
      <c r="C5" s="166"/>
      <c r="D5" s="166" t="str">
        <f>'ปร5 ก'!D5</f>
        <v>บริเวณศูนย์ราชการจังหวัดลำพูน ต.ศรีบัวบาน อ.เมืองลำพูน จังหวัดลำพูน</v>
      </c>
      <c r="E5" s="166"/>
      <c r="F5" s="166"/>
      <c r="G5" s="166"/>
      <c r="H5" s="166"/>
      <c r="I5" s="166"/>
    </row>
    <row r="6" spans="1:13" s="108" customFormat="1" ht="20.100000000000001" customHeight="1" x14ac:dyDescent="0.45">
      <c r="A6" s="166"/>
      <c r="B6" s="166" t="str">
        <f>'ปร5 ก'!B6</f>
        <v>หน่วยงานออกแบบแปลนและรายการ  สำนักงานโยธาธิการและผังเมืองจังหวัดลำพูน</v>
      </c>
      <c r="C6" s="166"/>
      <c r="D6" s="166"/>
      <c r="E6" s="166"/>
      <c r="F6" s="166"/>
      <c r="G6" s="166"/>
      <c r="H6" s="166"/>
      <c r="I6" s="166"/>
    </row>
    <row r="7" spans="1:13" s="108" customFormat="1" ht="20.100000000000001" customHeight="1" x14ac:dyDescent="0.45">
      <c r="A7" s="166"/>
      <c r="B7" s="166" t="s">
        <v>17</v>
      </c>
      <c r="C7" s="166"/>
      <c r="D7" s="166" t="str">
        <f>'ปร5 ก'!D7</f>
        <v>ส.ยผจ.ลพ. 05/2566</v>
      </c>
      <c r="E7" s="166"/>
      <c r="F7" s="166"/>
      <c r="G7" s="166"/>
      <c r="H7" s="166"/>
      <c r="I7" s="166"/>
    </row>
    <row r="8" spans="1:13" s="108" customFormat="1" ht="20.100000000000001" customHeight="1" x14ac:dyDescent="0.45">
      <c r="A8" s="166"/>
      <c r="B8" s="166" t="str">
        <f>'ปร5 ก'!B8</f>
        <v>ประมาณราคาตามแบบ     ปร.4</v>
      </c>
      <c r="C8" s="166"/>
      <c r="D8" s="166"/>
      <c r="E8" s="217" t="s">
        <v>1</v>
      </c>
      <c r="F8" s="218">
        <f>ปร4!M1</f>
        <v>2</v>
      </c>
      <c r="G8" s="166" t="s">
        <v>73</v>
      </c>
      <c r="H8" s="166"/>
      <c r="I8" s="166"/>
    </row>
    <row r="9" spans="1:13" s="108" customFormat="1" ht="20.100000000000001" customHeight="1" x14ac:dyDescent="0.45">
      <c r="A9" s="167"/>
      <c r="B9" s="167" t="str">
        <f>'ปร5 ก'!B9</f>
        <v>กำหนดราคากลางเมื่อวันที่      19     เดือน   มกราคม  พ.ศ. 2566</v>
      </c>
      <c r="C9" s="167"/>
      <c r="D9" s="167"/>
      <c r="E9" s="167"/>
      <c r="F9" s="167"/>
      <c r="G9" s="167"/>
      <c r="H9" s="167"/>
      <c r="I9" s="167"/>
    </row>
    <row r="10" spans="1:13" s="114" customFormat="1" ht="20.100000000000001" customHeight="1" x14ac:dyDescent="0.5">
      <c r="A10" s="168" t="s">
        <v>6</v>
      </c>
      <c r="B10" s="339" t="s">
        <v>0</v>
      </c>
      <c r="C10" s="339"/>
      <c r="D10" s="339"/>
      <c r="E10" s="340"/>
      <c r="F10" s="169" t="s">
        <v>18</v>
      </c>
      <c r="G10" s="168" t="s">
        <v>65</v>
      </c>
      <c r="H10" s="169" t="s">
        <v>20</v>
      </c>
      <c r="I10" s="168" t="s">
        <v>4</v>
      </c>
    </row>
    <row r="11" spans="1:13" s="108" customFormat="1" ht="20.100000000000001" customHeight="1" x14ac:dyDescent="0.45">
      <c r="A11" s="170">
        <v>1</v>
      </c>
      <c r="B11" s="171" t="s">
        <v>67</v>
      </c>
      <c r="C11" s="172"/>
      <c r="D11" s="167"/>
      <c r="E11" s="173"/>
      <c r="F11" s="174"/>
      <c r="G11" s="175">
        <f>ROUND(F11*0.07,2)</f>
        <v>0</v>
      </c>
      <c r="H11" s="175">
        <f>G11+F11</f>
        <v>0</v>
      </c>
      <c r="I11" s="176"/>
      <c r="M11" s="117">
        <f>F11</f>
        <v>0</v>
      </c>
    </row>
    <row r="12" spans="1:13" s="108" customFormat="1" ht="20.100000000000001" customHeight="1" x14ac:dyDescent="0.45">
      <c r="A12" s="170"/>
      <c r="B12" s="171"/>
      <c r="C12" s="172"/>
      <c r="D12" s="167"/>
      <c r="E12" s="173"/>
      <c r="F12" s="174"/>
      <c r="G12" s="177"/>
      <c r="H12" s="174"/>
      <c r="I12" s="176"/>
      <c r="M12" s="117"/>
    </row>
    <row r="13" spans="1:13" s="108" customFormat="1" ht="20.100000000000001" customHeight="1" x14ac:dyDescent="0.45">
      <c r="A13" s="170"/>
      <c r="B13" s="171"/>
      <c r="C13" s="172"/>
      <c r="D13" s="167"/>
      <c r="E13" s="173"/>
      <c r="F13" s="174"/>
      <c r="G13" s="177"/>
      <c r="H13" s="174"/>
      <c r="I13" s="176"/>
      <c r="M13" s="117"/>
    </row>
    <row r="14" spans="1:13" s="108" customFormat="1" ht="20.100000000000001" customHeight="1" x14ac:dyDescent="0.45">
      <c r="A14" s="170"/>
      <c r="B14" s="171"/>
      <c r="C14" s="172"/>
      <c r="D14" s="167"/>
      <c r="E14" s="173"/>
      <c r="F14" s="174"/>
      <c r="G14" s="177"/>
      <c r="H14" s="174"/>
      <c r="I14" s="176"/>
      <c r="M14" s="117"/>
    </row>
    <row r="15" spans="1:13" s="108" customFormat="1" ht="20.100000000000001" customHeight="1" x14ac:dyDescent="0.45">
      <c r="A15" s="170"/>
      <c r="B15" s="171"/>
      <c r="C15" s="172"/>
      <c r="D15" s="167"/>
      <c r="E15" s="173"/>
      <c r="F15" s="174"/>
      <c r="G15" s="177"/>
      <c r="H15" s="174"/>
      <c r="I15" s="176"/>
      <c r="M15" s="117"/>
    </row>
    <row r="16" spans="1:13" s="108" customFormat="1" ht="20.100000000000001" customHeight="1" x14ac:dyDescent="0.45">
      <c r="A16" s="178"/>
      <c r="B16" s="341" t="s">
        <v>21</v>
      </c>
      <c r="C16" s="341"/>
      <c r="D16" s="341"/>
      <c r="E16" s="342"/>
      <c r="F16" s="179"/>
      <c r="G16" s="180"/>
      <c r="H16" s="179"/>
      <c r="I16" s="181"/>
      <c r="M16" s="117">
        <f>F16</f>
        <v>0</v>
      </c>
    </row>
    <row r="17" spans="1:18" s="108" customFormat="1" ht="20.100000000000001" customHeight="1" x14ac:dyDescent="0.45">
      <c r="A17" s="178"/>
      <c r="B17" s="167"/>
      <c r="C17" s="167" t="s">
        <v>22</v>
      </c>
      <c r="D17" s="167"/>
      <c r="E17" s="182">
        <v>0</v>
      </c>
      <c r="F17" s="179"/>
      <c r="G17" s="180"/>
      <c r="H17" s="179"/>
      <c r="I17" s="181"/>
      <c r="M17" s="117">
        <f>F17</f>
        <v>0</v>
      </c>
    </row>
    <row r="18" spans="1:18" s="108" customFormat="1" ht="20.100000000000001" customHeight="1" x14ac:dyDescent="0.45">
      <c r="A18" s="178"/>
      <c r="B18" s="183"/>
      <c r="C18" s="183" t="s">
        <v>23</v>
      </c>
      <c r="D18" s="183"/>
      <c r="E18" s="182">
        <v>0</v>
      </c>
      <c r="F18" s="179"/>
      <c r="G18" s="180"/>
      <c r="H18" s="179"/>
      <c r="I18" s="181"/>
      <c r="M18" s="117">
        <f>F17</f>
        <v>0</v>
      </c>
    </row>
    <row r="19" spans="1:18" s="108" customFormat="1" ht="20.100000000000001" customHeight="1" x14ac:dyDescent="0.45">
      <c r="A19" s="178"/>
      <c r="B19" s="183"/>
      <c r="C19" s="183" t="s">
        <v>24</v>
      </c>
      <c r="D19" s="183"/>
      <c r="E19" s="182">
        <v>0.05</v>
      </c>
      <c r="F19" s="179"/>
      <c r="G19" s="180"/>
      <c r="H19" s="179"/>
      <c r="I19" s="181"/>
      <c r="M19" s="117">
        <f>F18</f>
        <v>0</v>
      </c>
    </row>
    <row r="20" spans="1:18" s="108" customFormat="1" ht="20.100000000000001" customHeight="1" x14ac:dyDescent="0.45">
      <c r="A20" s="178"/>
      <c r="B20" s="183"/>
      <c r="C20" s="183" t="s">
        <v>25</v>
      </c>
      <c r="D20" s="183"/>
      <c r="E20" s="184">
        <v>7.0000000000000007E-2</v>
      </c>
      <c r="F20" s="179"/>
      <c r="G20" s="180"/>
      <c r="H20" s="179"/>
      <c r="I20" s="181"/>
      <c r="M20" s="117">
        <f>F19</f>
        <v>0</v>
      </c>
    </row>
    <row r="21" spans="1:18" s="108" customFormat="1" ht="20.100000000000001" customHeight="1" x14ac:dyDescent="0.45">
      <c r="A21" s="185" t="s">
        <v>26</v>
      </c>
      <c r="B21" s="167"/>
      <c r="C21" s="167" t="s">
        <v>27</v>
      </c>
      <c r="D21" s="167"/>
      <c r="E21" s="167"/>
      <c r="F21" s="186"/>
      <c r="G21" s="187"/>
      <c r="H21" s="174">
        <f>SUM(H11:H14)</f>
        <v>0</v>
      </c>
      <c r="I21" s="176"/>
      <c r="M21" s="117">
        <f>SUM(M11:M20)</f>
        <v>0</v>
      </c>
      <c r="P21" s="120" t="e">
        <f>#REF!</f>
        <v>#REF!</v>
      </c>
      <c r="Q21" s="108">
        <v>18</v>
      </c>
      <c r="R21" s="120" t="e">
        <f>Q21*P21</f>
        <v>#REF!</v>
      </c>
    </row>
    <row r="22" spans="1:18" s="108" customFormat="1" ht="20.100000000000001" customHeight="1" x14ac:dyDescent="0.45">
      <c r="A22" s="188"/>
      <c r="B22" s="189"/>
      <c r="C22" s="189"/>
      <c r="D22" s="189"/>
      <c r="E22" s="167"/>
      <c r="F22" s="190"/>
      <c r="G22" s="191"/>
      <c r="H22" s="192"/>
      <c r="I22" s="193"/>
      <c r="L22" s="108" t="s">
        <v>28</v>
      </c>
      <c r="M22" s="108">
        <v>3</v>
      </c>
      <c r="N22" s="108" t="s">
        <v>29</v>
      </c>
    </row>
    <row r="23" spans="1:18" s="108" customFormat="1" ht="20.100000000000001" customHeight="1" x14ac:dyDescent="0.45">
      <c r="A23" s="194"/>
      <c r="B23" s="195"/>
      <c r="C23" s="195" t="s">
        <v>30</v>
      </c>
      <c r="D23" s="195"/>
      <c r="E23" s="196" t="str">
        <f>"("&amp;BAHTTEXT(H23)&amp;")"</f>
        <v>(ศูนย์บาทถ้วน)</v>
      </c>
      <c r="F23" s="197"/>
      <c r="G23" s="198"/>
      <c r="H23" s="208">
        <f>ROUNDDOWN(H21,(-1*M22))</f>
        <v>0</v>
      </c>
      <c r="I23" s="199"/>
    </row>
    <row r="24" spans="1:18" s="108" customFormat="1" ht="20.100000000000001" customHeight="1" x14ac:dyDescent="0.45">
      <c r="A24" s="178"/>
      <c r="B24" s="183"/>
      <c r="C24" s="183" t="s">
        <v>31</v>
      </c>
      <c r="D24" s="183"/>
      <c r="E24" s="200">
        <v>0</v>
      </c>
      <c r="F24" s="183" t="s">
        <v>55</v>
      </c>
      <c r="G24" s="201"/>
      <c r="H24" s="202"/>
      <c r="I24" s="203"/>
    </row>
    <row r="25" spans="1:18" s="108" customFormat="1" ht="20.100000000000001" customHeight="1" x14ac:dyDescent="0.45">
      <c r="A25" s="178"/>
      <c r="B25" s="183"/>
      <c r="C25" s="183" t="s">
        <v>32</v>
      </c>
      <c r="D25" s="183"/>
      <c r="E25" s="200">
        <f>IF(E24&lt;&gt;0,H22/E24,0)</f>
        <v>0</v>
      </c>
      <c r="F25" s="183" t="s">
        <v>66</v>
      </c>
      <c r="G25" s="201"/>
      <c r="H25" s="202"/>
      <c r="I25" s="203"/>
    </row>
    <row r="26" spans="1:18" s="108" customFormat="1" ht="20.100000000000001" customHeight="1" x14ac:dyDescent="0.45">
      <c r="A26" s="63"/>
      <c r="B26" s="49"/>
      <c r="C26" s="49"/>
      <c r="D26" s="49"/>
      <c r="E26" s="64"/>
      <c r="F26" s="49"/>
      <c r="G26" s="65"/>
      <c r="H26" s="50"/>
      <c r="I26" s="49"/>
    </row>
    <row r="27" spans="1:18" s="108" customFormat="1" ht="20.100000000000001" customHeight="1" x14ac:dyDescent="0.45">
      <c r="A27" s="321" t="str">
        <f>'ปร5 ก'!A27:I27</f>
        <v>คณะกรรมการกำหนดราคากลาง ตามคำสั่งจังหวัดลำพูน ที่ 2235/2565 ลงวันที่ 31 ตุลาคม 2565</v>
      </c>
      <c r="B27" s="321"/>
      <c r="C27" s="321"/>
      <c r="D27" s="321"/>
      <c r="E27" s="321"/>
      <c r="F27" s="321"/>
      <c r="G27" s="321"/>
      <c r="H27" s="321"/>
      <c r="I27" s="321"/>
    </row>
    <row r="28" spans="1:18" s="108" customFormat="1" ht="20.100000000000001" customHeight="1" x14ac:dyDescent="0.45">
      <c r="A28" s="49"/>
      <c r="B28" s="49"/>
      <c r="C28" s="49"/>
      <c r="D28" s="49"/>
      <c r="E28" s="49"/>
      <c r="F28" s="49"/>
      <c r="G28" s="49"/>
      <c r="H28" s="49"/>
      <c r="I28" s="49"/>
      <c r="L28" s="126"/>
      <c r="M28" s="127"/>
      <c r="N28" s="128"/>
      <c r="O28" s="129"/>
      <c r="P28" s="128"/>
      <c r="Q28" s="130"/>
    </row>
    <row r="29" spans="1:18" s="108" customFormat="1" ht="20.100000000000001" customHeight="1" x14ac:dyDescent="0.45">
      <c r="A29" s="49"/>
      <c r="B29" s="49"/>
      <c r="C29" s="49"/>
      <c r="D29" s="22"/>
      <c r="E29" s="305" t="s">
        <v>33</v>
      </c>
      <c r="F29" s="305"/>
      <c r="G29" s="305"/>
      <c r="H29" s="189" t="s">
        <v>77</v>
      </c>
      <c r="I29" s="49"/>
      <c r="L29" s="132" t="s">
        <v>34</v>
      </c>
      <c r="M29" s="128"/>
      <c r="N29" s="128"/>
      <c r="O29" s="129" t="s">
        <v>35</v>
      </c>
      <c r="P29" s="133">
        <f>F11</f>
        <v>0</v>
      </c>
      <c r="Q29" s="130" t="s">
        <v>36</v>
      </c>
    </row>
    <row r="30" spans="1:18" s="108" customFormat="1" x14ac:dyDescent="0.45">
      <c r="A30" s="49"/>
      <c r="B30" s="49"/>
      <c r="C30" s="22"/>
      <c r="D30" s="49"/>
      <c r="E30" s="297" t="str">
        <f>'ปร5 ก'!E30:G30</f>
        <v>(นายทศพล พรหมแปง)</v>
      </c>
      <c r="F30" s="297"/>
      <c r="G30" s="297"/>
      <c r="H30" s="189"/>
      <c r="I30" s="49"/>
      <c r="L30" s="132" t="s">
        <v>37</v>
      </c>
      <c r="M30" s="128"/>
      <c r="N30" s="128"/>
      <c r="O30" s="129" t="s">
        <v>35</v>
      </c>
      <c r="P30" s="134">
        <v>1000000</v>
      </c>
      <c r="Q30" s="130" t="s">
        <v>36</v>
      </c>
    </row>
    <row r="31" spans="1:18" s="108" customFormat="1" ht="20.100000000000001" customHeight="1" x14ac:dyDescent="0.45">
      <c r="A31" s="49"/>
      <c r="B31" s="49"/>
      <c r="C31" s="49"/>
      <c r="D31" s="49"/>
      <c r="E31" s="297" t="str">
        <f>'ปร5 ก'!E31:G31</f>
        <v>นักวิชาการคอมพิวเตอร์ชำนาญการ สำนักงานจังหวัดลำพูน</v>
      </c>
      <c r="F31" s="297"/>
      <c r="G31" s="297"/>
      <c r="H31" s="189"/>
      <c r="I31" s="49"/>
      <c r="L31" s="132" t="s">
        <v>38</v>
      </c>
      <c r="M31" s="128"/>
      <c r="N31" s="128"/>
      <c r="O31" s="129" t="s">
        <v>35</v>
      </c>
      <c r="P31" s="134">
        <v>2000000</v>
      </c>
      <c r="Q31" s="130" t="s">
        <v>36</v>
      </c>
    </row>
    <row r="32" spans="1:18" s="108" customFormat="1" ht="20.100000000000001" customHeight="1" x14ac:dyDescent="0.45">
      <c r="A32" s="49"/>
      <c r="B32" s="49"/>
      <c r="C32" s="49"/>
      <c r="D32" s="49"/>
      <c r="E32" s="22"/>
      <c r="F32" s="216"/>
      <c r="G32" s="189"/>
      <c r="H32" s="189"/>
      <c r="I32" s="49"/>
      <c r="L32" s="132" t="s">
        <v>39</v>
      </c>
      <c r="M32" s="128"/>
      <c r="N32" s="128"/>
      <c r="O32" s="129" t="s">
        <v>35</v>
      </c>
      <c r="P32" s="204">
        <v>1.3049999999999999</v>
      </c>
      <c r="Q32" s="136"/>
    </row>
    <row r="33" spans="1:17" s="108" customFormat="1" ht="20.100000000000001" customHeight="1" x14ac:dyDescent="0.45">
      <c r="A33" s="49"/>
      <c r="B33" s="49"/>
      <c r="C33" s="49"/>
      <c r="D33" s="49"/>
      <c r="I33" s="49"/>
      <c r="L33" s="137" t="s">
        <v>40</v>
      </c>
      <c r="M33" s="128"/>
      <c r="N33" s="128"/>
      <c r="O33" s="129" t="s">
        <v>35</v>
      </c>
      <c r="P33" s="135">
        <v>1.3035000000000001</v>
      </c>
      <c r="Q33" s="136"/>
    </row>
    <row r="34" spans="1:17" s="108" customFormat="1" ht="21.75" thickBot="1" x14ac:dyDescent="0.5">
      <c r="A34" s="49"/>
      <c r="B34" s="49"/>
      <c r="C34" s="49"/>
      <c r="D34" s="49"/>
      <c r="E34" s="305" t="s">
        <v>33</v>
      </c>
      <c r="F34" s="305"/>
      <c r="G34" s="305"/>
      <c r="H34" s="189" t="s">
        <v>78</v>
      </c>
      <c r="I34" s="49"/>
      <c r="L34" s="138" t="s">
        <v>41</v>
      </c>
      <c r="M34" s="139"/>
      <c r="N34" s="139"/>
      <c r="O34" s="140" t="s">
        <v>35</v>
      </c>
      <c r="P34" s="205">
        <f>P33+((P32-P33)*(P31-P29))/(P31-P30)</f>
        <v>1.3064999999999998</v>
      </c>
      <c r="Q34" s="141"/>
    </row>
    <row r="35" spans="1:17" s="108" customFormat="1" ht="20.100000000000001" customHeight="1" x14ac:dyDescent="0.45">
      <c r="A35" s="49"/>
      <c r="B35" s="49"/>
      <c r="C35" s="22"/>
      <c r="D35" s="22"/>
      <c r="E35" s="297" t="str">
        <f>'ปร5 ก'!E35:G35</f>
        <v>(นายธนันธร ทองพันธุ์)</v>
      </c>
      <c r="F35" s="297"/>
      <c r="G35" s="297"/>
      <c r="H35" s="189"/>
      <c r="I35" s="49"/>
    </row>
    <row r="36" spans="1:17" s="108" customFormat="1" ht="20.100000000000001" customHeight="1" x14ac:dyDescent="0.45">
      <c r="A36" s="49"/>
      <c r="B36" s="49"/>
      <c r="C36" s="22"/>
      <c r="D36" s="22"/>
      <c r="E36" s="297" t="str">
        <f>'ปร5 ก'!E36:G36</f>
        <v>พนักงานสถาปนิก สนง.โยธาธิการและผังเมืองจังหวัดลำพูน</v>
      </c>
      <c r="F36" s="297"/>
      <c r="G36" s="297"/>
      <c r="H36" s="189"/>
      <c r="I36" s="49"/>
    </row>
    <row r="37" spans="1:17" s="108" customFormat="1" ht="20.100000000000001" customHeight="1" x14ac:dyDescent="0.45">
      <c r="A37" s="49"/>
      <c r="B37" s="49"/>
      <c r="C37" s="22"/>
      <c r="D37" s="22"/>
      <c r="E37" s="160"/>
      <c r="F37" s="160"/>
      <c r="G37" s="160"/>
      <c r="H37" s="189"/>
      <c r="I37" s="49"/>
      <c r="M37" s="206"/>
    </row>
    <row r="38" spans="1:17" s="108" customFormat="1" ht="20.100000000000001" customHeight="1" x14ac:dyDescent="0.45">
      <c r="A38" s="49"/>
      <c r="B38" s="49"/>
      <c r="C38" s="49"/>
      <c r="D38" s="49"/>
      <c r="E38" s="160"/>
      <c r="F38" s="160"/>
      <c r="G38" s="160"/>
      <c r="H38" s="189"/>
      <c r="I38" s="49"/>
      <c r="M38" s="142"/>
    </row>
    <row r="39" spans="1:17" s="108" customFormat="1" x14ac:dyDescent="0.45">
      <c r="A39" s="49"/>
      <c r="B39" s="49"/>
      <c r="C39" s="22"/>
      <c r="D39" s="22"/>
      <c r="E39" s="296" t="s">
        <v>33</v>
      </c>
      <c r="F39" s="296"/>
      <c r="G39" s="296"/>
      <c r="H39" s="189" t="s">
        <v>78</v>
      </c>
      <c r="I39" s="49"/>
      <c r="M39" s="142"/>
    </row>
    <row r="40" spans="1:17" s="108" customFormat="1" ht="20.100000000000001" customHeight="1" x14ac:dyDescent="0.45">
      <c r="A40" s="49"/>
      <c r="B40" s="49"/>
      <c r="C40" s="22"/>
      <c r="D40" s="22"/>
      <c r="E40" s="297" t="str">
        <f>'ปร5 ก'!E40:G40</f>
        <v>(นายณัฐวัฒน์ ไชยอินต๊ะไพร)</v>
      </c>
      <c r="F40" s="297"/>
      <c r="G40" s="297"/>
      <c r="H40" s="189"/>
      <c r="I40" s="49"/>
      <c r="K40" s="120"/>
      <c r="L40" s="143"/>
      <c r="M40" s="142"/>
    </row>
    <row r="41" spans="1:17" ht="20.100000000000001" customHeight="1" x14ac:dyDescent="0.45">
      <c r="A41" s="22"/>
      <c r="B41" s="22"/>
      <c r="C41" s="22"/>
      <c r="D41" s="22"/>
      <c r="E41" s="297" t="str">
        <f>'ปร5 ก'!E41:G41</f>
        <v>พนักงานพิมพ์ ส 3 สำนักงานจังหวัดลำพูน</v>
      </c>
      <c r="F41" s="297"/>
      <c r="G41" s="297"/>
      <c r="H41" s="189"/>
      <c r="I41" s="49"/>
      <c r="K41" s="144"/>
      <c r="L41" s="145"/>
      <c r="M41" s="146"/>
    </row>
    <row r="42" spans="1:17" ht="20.100000000000001" customHeight="1" x14ac:dyDescent="0.45">
      <c r="A42" s="189"/>
      <c r="B42" s="189"/>
      <c r="C42" s="22"/>
      <c r="D42" s="22"/>
      <c r="E42" s="335"/>
      <c r="F42" s="335"/>
      <c r="G42" s="335"/>
      <c r="H42" s="189"/>
      <c r="I42" s="189"/>
      <c r="K42" s="144"/>
      <c r="L42" s="145"/>
      <c r="M42" s="146"/>
    </row>
    <row r="43" spans="1:17" ht="20.100000000000001" customHeight="1" x14ac:dyDescent="0.45">
      <c r="A43" s="22"/>
      <c r="B43" s="22"/>
      <c r="C43" s="22"/>
      <c r="D43" s="22"/>
      <c r="E43" s="298"/>
      <c r="F43" s="298"/>
      <c r="G43" s="298"/>
      <c r="H43" s="189"/>
      <c r="I43" s="189"/>
      <c r="K43" s="148"/>
      <c r="L43" s="145"/>
      <c r="M43" s="149"/>
      <c r="O43" s="150"/>
    </row>
    <row r="44" spans="1:17" ht="20.100000000000001" customHeight="1" x14ac:dyDescent="0.45">
      <c r="A44" s="207"/>
      <c r="B44" s="207" t="s">
        <v>43</v>
      </c>
      <c r="C44" s="92"/>
      <c r="D44" s="22"/>
      <c r="E44" s="22"/>
      <c r="F44" s="22"/>
      <c r="G44" s="22"/>
      <c r="H44" s="5"/>
      <c r="I44" s="5"/>
      <c r="M44" s="146"/>
    </row>
    <row r="45" spans="1:17" ht="20.100000000000001" customHeight="1" x14ac:dyDescent="0.45">
      <c r="A45" s="152"/>
      <c r="B45" s="152"/>
      <c r="C45" s="153"/>
      <c r="D45" s="153"/>
      <c r="E45" s="336"/>
      <c r="F45" s="336"/>
      <c r="G45" s="336"/>
      <c r="H45" s="152"/>
      <c r="I45" s="108"/>
      <c r="M45" s="146"/>
    </row>
    <row r="46" spans="1:17" s="108" customFormat="1" ht="15" customHeight="1" x14ac:dyDescent="0.4">
      <c r="A46" s="152"/>
      <c r="B46" s="152"/>
      <c r="C46" s="153"/>
      <c r="D46" s="153"/>
      <c r="E46" s="153"/>
      <c r="F46" s="153"/>
      <c r="G46" s="153"/>
      <c r="H46" s="152"/>
      <c r="M46" s="142"/>
    </row>
    <row r="47" spans="1:17" s="108" customFormat="1" ht="21.75" customHeight="1" x14ac:dyDescent="0.45">
      <c r="A47" s="152"/>
      <c r="B47" s="152"/>
      <c r="C47" s="154"/>
      <c r="D47" s="154"/>
      <c r="E47" s="299"/>
      <c r="F47" s="299"/>
      <c r="G47" s="299"/>
      <c r="H47" s="152"/>
      <c r="M47" s="142"/>
    </row>
    <row r="48" spans="1:17" s="108" customFormat="1" ht="17.25" customHeight="1" x14ac:dyDescent="0.45">
      <c r="A48" s="152"/>
      <c r="B48" s="152"/>
      <c r="C48" s="153"/>
      <c r="D48" s="153"/>
      <c r="E48" s="300"/>
      <c r="F48" s="300"/>
      <c r="G48" s="300"/>
      <c r="H48" s="152"/>
      <c r="M48" s="142"/>
    </row>
    <row r="49" spans="1:13" s="108" customFormat="1" ht="17.25" customHeight="1" x14ac:dyDescent="0.45">
      <c r="A49" s="152"/>
      <c r="B49" s="152"/>
      <c r="C49" s="153"/>
      <c r="D49" s="153"/>
      <c r="E49" s="309"/>
      <c r="F49" s="309"/>
      <c r="G49" s="309"/>
      <c r="H49" s="152"/>
      <c r="M49" s="142"/>
    </row>
    <row r="50" spans="1:13" s="108" customFormat="1" ht="18" customHeight="1" x14ac:dyDescent="0.45">
      <c r="A50" s="154"/>
      <c r="B50" s="152"/>
      <c r="C50" s="153"/>
      <c r="D50" s="153"/>
      <c r="E50" s="309"/>
      <c r="F50" s="309"/>
      <c r="G50" s="309"/>
      <c r="H50" s="152"/>
      <c r="K50" s="120"/>
      <c r="L50" s="143"/>
      <c r="M50" s="142"/>
    </row>
    <row r="51" spans="1:13" s="108" customFormat="1" ht="21" customHeight="1" x14ac:dyDescent="0.45">
      <c r="A51" s="155"/>
      <c r="B51" s="154"/>
      <c r="C51" s="154"/>
      <c r="D51" s="152"/>
      <c r="E51" s="156"/>
      <c r="F51" s="156"/>
      <c r="G51" s="156"/>
      <c r="H51" s="154"/>
      <c r="K51" s="120"/>
      <c r="L51" s="143"/>
      <c r="M51" s="142"/>
    </row>
    <row r="52" spans="1:13" s="108" customFormat="1" ht="21" customHeight="1" x14ac:dyDescent="0.45">
      <c r="A52" s="154"/>
      <c r="B52" s="154"/>
      <c r="C52" s="156"/>
      <c r="D52" s="156"/>
      <c r="E52" s="156"/>
      <c r="F52" s="154"/>
      <c r="G52" s="154"/>
      <c r="H52" s="154"/>
      <c r="M52" s="142"/>
    </row>
    <row r="53" spans="1:13" s="108" customFormat="1" x14ac:dyDescent="0.45">
      <c r="C53" s="157"/>
      <c r="D53" s="157"/>
      <c r="E53" s="294"/>
      <c r="F53" s="294"/>
      <c r="G53" s="294"/>
      <c r="M53" s="158"/>
    </row>
    <row r="54" spans="1:13" s="108" customFormat="1" x14ac:dyDescent="0.45">
      <c r="C54" s="157"/>
      <c r="D54" s="157"/>
      <c r="E54" s="294"/>
      <c r="F54" s="294"/>
      <c r="G54" s="294"/>
      <c r="M54" s="159"/>
    </row>
    <row r="55" spans="1:13" s="108" customFormat="1" x14ac:dyDescent="0.45">
      <c r="E55" s="295"/>
      <c r="F55" s="295"/>
      <c r="G55" s="295"/>
    </row>
    <row r="56" spans="1:13" s="108" customFormat="1" ht="18.75" x14ac:dyDescent="0.4"/>
    <row r="57" spans="1:13" s="108" customFormat="1" ht="18.75" x14ac:dyDescent="0.4"/>
  </sheetData>
  <mergeCells count="24">
    <mergeCell ref="E36:G36"/>
    <mergeCell ref="E41:G41"/>
    <mergeCell ref="A1:I1"/>
    <mergeCell ref="A2:I2"/>
    <mergeCell ref="B10:E10"/>
    <mergeCell ref="B16:E16"/>
    <mergeCell ref="E31:G31"/>
    <mergeCell ref="A27:I27"/>
    <mergeCell ref="E50:G50"/>
    <mergeCell ref="E53:G53"/>
    <mergeCell ref="E54:G54"/>
    <mergeCell ref="E55:G55"/>
    <mergeCell ref="E29:G29"/>
    <mergeCell ref="E30:G30"/>
    <mergeCell ref="E34:G34"/>
    <mergeCell ref="E35:G35"/>
    <mergeCell ref="E39:G39"/>
    <mergeCell ref="E40:G40"/>
    <mergeCell ref="E42:G42"/>
    <mergeCell ref="E43:G43"/>
    <mergeCell ref="E45:G45"/>
    <mergeCell ref="E47:G47"/>
    <mergeCell ref="E48:G48"/>
    <mergeCell ref="E49:G49"/>
  </mergeCells>
  <pageMargins left="0.55118110236220474" right="0.55118110236220474" top="0.39370078740157483" bottom="0.39370078740157483" header="0" footer="0"/>
  <pageSetup paperSize="9" scale="92" orientation="portrait" r:id="rId1"/>
  <headerFooter alignWithMargins="0"/>
  <rowBreaks count="1" manualBreakCount="1">
    <brk id="42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ปร6</vt:lpstr>
      <vt:lpstr>ปร5 ก</vt:lpstr>
      <vt:lpstr>ปร4</vt:lpstr>
      <vt:lpstr>ปร4 (พิเศษ)</vt:lpstr>
      <vt:lpstr>ปร5 ข</vt:lpstr>
      <vt:lpstr>ปร4!Print_Area</vt:lpstr>
      <vt:lpstr>'ปร4 (พิเศษ)'!Print_Area</vt:lpstr>
      <vt:lpstr>'ปร5 ก'!Print_Area</vt:lpstr>
      <vt:lpstr>'ปร5 ข'!Print_Area</vt:lpstr>
      <vt:lpstr>ปร6!Print_Area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</dc:creator>
  <cp:lastModifiedBy>RXA</cp:lastModifiedBy>
  <cp:lastPrinted>2023-01-25T05:13:56Z</cp:lastPrinted>
  <dcterms:created xsi:type="dcterms:W3CDTF">2005-12-07T06:21:25Z</dcterms:created>
  <dcterms:modified xsi:type="dcterms:W3CDTF">2023-01-25T07:20:39Z</dcterms:modified>
</cp:coreProperties>
</file>